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udgetna Prognoza_Transfererik_Razrab_Budget_2019_27.02.2019\Za web\"/>
    </mc:Choice>
  </mc:AlternateContent>
  <bookViews>
    <workbookView xWindow="0" yWindow="0" windowWidth="28800" windowHeight="11730" activeTab="1"/>
  </bookViews>
  <sheets>
    <sheet name="Справки бюджет 2019" sheetId="6" r:id="rId1"/>
    <sheet name="Необходими Бюджетни документи" sheetId="5" r:id="rId2"/>
  </sheets>
  <calcPr calcId="162913"/>
</workbook>
</file>

<file path=xl/calcChain.xml><?xml version="1.0" encoding="utf-8"?>
<calcChain xmlns="http://schemas.openxmlformats.org/spreadsheetml/2006/main">
  <c r="H36" i="6" l="1"/>
  <c r="I34" i="6"/>
  <c r="I35" i="6"/>
  <c r="H61" i="6" l="1"/>
  <c r="F61" i="6"/>
  <c r="L85" i="6"/>
  <c r="F85" i="6"/>
  <c r="F89" i="6" s="1"/>
  <c r="L88" i="6"/>
  <c r="B87" i="6" s="1"/>
  <c r="K85" i="6"/>
  <c r="K89" i="6" s="1"/>
  <c r="J85" i="6"/>
  <c r="J89" i="6" s="1"/>
  <c r="I85" i="6"/>
  <c r="I89" i="6" s="1"/>
  <c r="H85" i="6"/>
  <c r="H89" i="6" s="1"/>
  <c r="G85" i="6"/>
  <c r="G89" i="6" s="1"/>
  <c r="E85" i="6"/>
  <c r="E89" i="6" s="1"/>
  <c r="D85" i="6"/>
  <c r="B86" i="6" s="1"/>
  <c r="B85" i="6"/>
  <c r="B88" i="6" l="1"/>
  <c r="L89" i="6"/>
  <c r="B89" i="6"/>
  <c r="B90" i="6" s="1"/>
  <c r="B92" i="6" s="1"/>
  <c r="H12" i="6" l="1"/>
  <c r="D332" i="5" l="1"/>
  <c r="C332" i="5"/>
  <c r="B332" i="5"/>
  <c r="E331" i="5"/>
  <c r="E339" i="5" s="1"/>
  <c r="E330" i="5"/>
  <c r="E338" i="5" s="1"/>
  <c r="E329" i="5"/>
  <c r="E337" i="5" s="1"/>
  <c r="E328" i="5"/>
  <c r="E336" i="5" s="1"/>
  <c r="E327" i="5"/>
  <c r="E335" i="5" s="1"/>
  <c r="F339" i="5" s="1"/>
  <c r="E332" i="5" l="1"/>
  <c r="E280" i="5"/>
  <c r="E252" i="5"/>
  <c r="L64" i="6"/>
  <c r="B63" i="6" s="1"/>
  <c r="L61" i="6"/>
  <c r="K61" i="6"/>
  <c r="K65" i="6" s="1"/>
  <c r="J61" i="6"/>
  <c r="J65" i="6" s="1"/>
  <c r="I61" i="6"/>
  <c r="I65" i="6" s="1"/>
  <c r="H65" i="6"/>
  <c r="G61" i="6"/>
  <c r="G65" i="6" s="1"/>
  <c r="F65" i="6"/>
  <c r="E61" i="6"/>
  <c r="E65" i="6" s="1"/>
  <c r="D61" i="6"/>
  <c r="B62" i="6" s="1"/>
  <c r="B61" i="6"/>
  <c r="E48" i="6"/>
  <c r="K47" i="6"/>
  <c r="J47" i="6"/>
  <c r="I47" i="6"/>
  <c r="H47" i="6"/>
  <c r="F47" i="6"/>
  <c r="E47" i="6"/>
  <c r="B47" i="6"/>
  <c r="G36" i="6"/>
  <c r="F36" i="6"/>
  <c r="E36" i="6"/>
  <c r="D36" i="6"/>
  <c r="C36" i="6"/>
  <c r="B36" i="6"/>
  <c r="I33" i="6"/>
  <c r="I32" i="6"/>
  <c r="I31" i="6"/>
  <c r="I30" i="6"/>
  <c r="I26" i="6"/>
  <c r="H26" i="6"/>
  <c r="G26" i="6"/>
  <c r="F26" i="6"/>
  <c r="E26" i="6"/>
  <c r="D26" i="6"/>
  <c r="C26" i="6"/>
  <c r="B26" i="6"/>
  <c r="G11" i="6"/>
  <c r="G13" i="6" s="1"/>
  <c r="B11" i="6"/>
  <c r="F10" i="6"/>
  <c r="H10" i="6" s="1"/>
  <c r="F9" i="6"/>
  <c r="H9" i="6" s="1"/>
  <c r="F8" i="6"/>
  <c r="H8" i="6" s="1"/>
  <c r="F7" i="6"/>
  <c r="H7" i="6" s="1"/>
  <c r="F6" i="6"/>
  <c r="H6" i="6" s="1"/>
  <c r="F5" i="6"/>
  <c r="H5" i="6" s="1"/>
  <c r="I36" i="6" l="1"/>
  <c r="L65" i="6"/>
  <c r="B64" i="6"/>
  <c r="B65" i="6"/>
  <c r="B66" i="6" s="1"/>
  <c r="B68" i="6" s="1"/>
  <c r="E49" i="6"/>
  <c r="F11" i="6"/>
  <c r="F13" i="6" s="1"/>
  <c r="H11" i="6"/>
  <c r="H13" i="6" s="1"/>
  <c r="B12" i="6"/>
  <c r="E251" i="5"/>
  <c r="F251" i="5" s="1"/>
  <c r="E279" i="5"/>
  <c r="F279" i="5" s="1"/>
  <c r="F283" i="5" s="1"/>
  <c r="R32" i="5" l="1"/>
  <c r="L32" i="5"/>
  <c r="Q31" i="5"/>
  <c r="K31" i="5"/>
  <c r="C29" i="5"/>
  <c r="C28" i="5"/>
  <c r="C26" i="5"/>
  <c r="C25" i="5"/>
  <c r="C24" i="5"/>
  <c r="S22" i="5"/>
  <c r="R22" i="5"/>
  <c r="Q22" i="5"/>
  <c r="P22" i="5"/>
  <c r="O22" i="5"/>
  <c r="N22" i="5"/>
  <c r="M22" i="5"/>
  <c r="K22" i="5"/>
  <c r="J22" i="5"/>
  <c r="I22" i="5"/>
  <c r="H22" i="5"/>
  <c r="G22" i="5"/>
  <c r="F22" i="5"/>
  <c r="E22" i="5"/>
  <c r="D22" i="5"/>
  <c r="C21" i="5"/>
  <c r="C19" i="5"/>
  <c r="C17" i="5"/>
  <c r="C16" i="5"/>
  <c r="C15" i="5"/>
  <c r="R14" i="5"/>
  <c r="Q14" i="5"/>
  <c r="P14" i="5"/>
  <c r="O14" i="5"/>
  <c r="N14" i="5"/>
  <c r="M14" i="5"/>
  <c r="J14" i="5"/>
  <c r="I14" i="5"/>
  <c r="H14" i="5"/>
  <c r="G14" i="5"/>
  <c r="F14" i="5"/>
  <c r="E14" i="5"/>
  <c r="D14" i="5"/>
  <c r="C13" i="5"/>
  <c r="C12" i="5"/>
  <c r="R11" i="5"/>
  <c r="Q11" i="5"/>
  <c r="P11" i="5"/>
  <c r="O11" i="5"/>
  <c r="N11" i="5"/>
  <c r="M11" i="5"/>
  <c r="J11" i="5"/>
  <c r="I11" i="5"/>
  <c r="H11" i="5"/>
  <c r="G11" i="5"/>
  <c r="F11" i="5"/>
  <c r="E11" i="5"/>
  <c r="D11" i="5"/>
  <c r="R10" i="5"/>
  <c r="Q10" i="5"/>
  <c r="P10" i="5"/>
  <c r="O10" i="5"/>
  <c r="N10" i="5"/>
  <c r="M10" i="5"/>
  <c r="J10" i="5"/>
  <c r="I10" i="5"/>
  <c r="H10" i="5"/>
  <c r="G10" i="5"/>
  <c r="F10" i="5"/>
  <c r="E10" i="5"/>
  <c r="C10" i="5" s="1"/>
  <c r="S9" i="5"/>
  <c r="S34" i="5" s="1"/>
  <c r="R9" i="5"/>
  <c r="Q9" i="5"/>
  <c r="P9" i="5"/>
  <c r="P34" i="5" s="1"/>
  <c r="O9" i="5"/>
  <c r="O34" i="5" s="1"/>
  <c r="N9" i="5"/>
  <c r="N34" i="5" s="1"/>
  <c r="M9" i="5"/>
  <c r="M34" i="5" s="1"/>
  <c r="L9" i="5"/>
  <c r="K9" i="5"/>
  <c r="J9" i="5"/>
  <c r="J34" i="5" s="1"/>
  <c r="I9" i="5"/>
  <c r="I34" i="5" s="1"/>
  <c r="H9" i="5"/>
  <c r="H34" i="5" s="1"/>
  <c r="G9" i="5"/>
  <c r="G34" i="5" s="1"/>
  <c r="F9" i="5"/>
  <c r="F34" i="5" s="1"/>
  <c r="E9" i="5"/>
  <c r="D9" i="5"/>
  <c r="D34" i="5" s="1"/>
  <c r="C11" i="5" l="1"/>
  <c r="C14" i="5"/>
  <c r="C31" i="5"/>
  <c r="C9" i="5"/>
  <c r="C22" i="5"/>
  <c r="Q33" i="5"/>
  <c r="Q34" i="5" s="1"/>
  <c r="K33" i="5"/>
  <c r="K34" i="5" s="1"/>
  <c r="L33" i="5"/>
  <c r="L34" i="5" s="1"/>
  <c r="C32" i="5"/>
  <c r="E34" i="5"/>
  <c r="R33" i="5"/>
  <c r="R34" i="5" s="1"/>
  <c r="F40" i="5" l="1"/>
  <c r="C33" i="5"/>
  <c r="C34" i="5" s="1"/>
  <c r="F41" i="5" s="1"/>
  <c r="F42" i="5" l="1"/>
</calcChain>
</file>

<file path=xl/sharedStrings.xml><?xml version="1.0" encoding="utf-8"?>
<sst xmlns="http://schemas.openxmlformats.org/spreadsheetml/2006/main" count="487" uniqueCount="270">
  <si>
    <t>трансфер_от_ДБ</t>
  </si>
  <si>
    <t>проф_напр</t>
  </si>
  <si>
    <t>ср_приравнен_брой_студ</t>
  </si>
  <si>
    <t>коеф_ПМС_162_2001</t>
  </si>
  <si>
    <t>коеф_ПМС_328_2015</t>
  </si>
  <si>
    <t>брой_студенти_с_ТО</t>
  </si>
  <si>
    <t>средна_такса</t>
  </si>
  <si>
    <t>очаквани_приходи_от_ТО</t>
  </si>
  <si>
    <t>общо</t>
  </si>
  <si>
    <t>Фармация</t>
  </si>
  <si>
    <t>Обществено здраве</t>
  </si>
  <si>
    <t>Стоматология</t>
  </si>
  <si>
    <t>Медицина</t>
  </si>
  <si>
    <t>Здравни грижи</t>
  </si>
  <si>
    <t>проф_направление</t>
  </si>
  <si>
    <t>МФ</t>
  </si>
  <si>
    <t>ФДМ</t>
  </si>
  <si>
    <t>ФФ</t>
  </si>
  <si>
    <t>ФОЗ</t>
  </si>
  <si>
    <t>МК-София</t>
  </si>
  <si>
    <t>Филиал-Враца</t>
  </si>
  <si>
    <t>ЦЕОФВС</t>
  </si>
  <si>
    <t>Общо</t>
  </si>
  <si>
    <t>Таблица 1 с приносите на звената в брой часове:</t>
  </si>
  <si>
    <t>Таблица 2 с процентните приноси на звената:</t>
  </si>
  <si>
    <t>Таблица 3 за трансфера от ДБ и очакваните приходи от ТО:</t>
  </si>
  <si>
    <t>процент_по_т_5/6</t>
  </si>
  <si>
    <t>постъпления за разпределениие съгласно приноса</t>
  </si>
  <si>
    <t>МФ-</t>
  </si>
  <si>
    <t>ФДМ-</t>
  </si>
  <si>
    <t>ФФ-</t>
  </si>
  <si>
    <t>ФОЗ-</t>
  </si>
  <si>
    <t>МК-София-</t>
  </si>
  <si>
    <t>Филиал-Враца-</t>
  </si>
  <si>
    <t>Заложени по план:</t>
  </si>
  <si>
    <t>Общо:</t>
  </si>
  <si>
    <t>предходен_остатък</t>
  </si>
  <si>
    <t>постъпления от такси, трансфер от ДБ и предходни остатъци/100%/</t>
  </si>
  <si>
    <t>дефицит</t>
  </si>
  <si>
    <t>Таблица 4 за разпределение по приноси при минимални проценти:</t>
  </si>
  <si>
    <t>Общ утв. Бюджет,  извън утв. бюджета на звената</t>
  </si>
  <si>
    <t>БЮДЖЕТ НА МЕДИЦИНСКИ УНИВЕРСИТЕТ - СОФИЯ ЗА 2017 ГОДИНА</t>
  </si>
  <si>
    <t>§§</t>
  </si>
  <si>
    <t>Закон за бюджета/Уточнен план (УП) 2018 г.</t>
  </si>
  <si>
    <t>Ректорат</t>
  </si>
  <si>
    <t>МК София</t>
  </si>
  <si>
    <t>ФИЛИАЛ – ВРАЦА – Дейност „Студентско общежитие”</t>
  </si>
  <si>
    <t>ФИЛИАЛ – ВРАЦА – Дейност „Студентски стол"</t>
  </si>
  <si>
    <t>ФИЛИАЛ – ВРАЦА</t>
  </si>
  <si>
    <t>ЦМБ</t>
  </si>
  <si>
    <t>РТБ</t>
  </si>
  <si>
    <t>ПБ Китен</t>
  </si>
  <si>
    <t xml:space="preserve">БАЗА „ СОССБОС” – Дейност „Студентски   общежития” </t>
  </si>
  <si>
    <t xml:space="preserve">БАЗА „ СОССБОС” – Дейност „Студентски  столове” </t>
  </si>
  <si>
    <t>Резерв</t>
  </si>
  <si>
    <t>П О К А З А Т Е Л И</t>
  </si>
  <si>
    <t xml:space="preserve"> (в лева)</t>
  </si>
  <si>
    <t>Текущи разходи</t>
  </si>
  <si>
    <t>Персонал</t>
  </si>
  <si>
    <t>Заплати и възнаграждения за персонала, нает по трудови и служебни правоотношения</t>
  </si>
  <si>
    <t>01-00</t>
  </si>
  <si>
    <t>Заплати и възнаграждения на персонала нает по трудови правоотношения</t>
  </si>
  <si>
    <t>01-01</t>
  </si>
  <si>
    <t>Други възнаграждения и плащания за персонала</t>
  </si>
  <si>
    <t>02-00</t>
  </si>
  <si>
    <t>Задължителни осигурителни вноски от работодатели</t>
  </si>
  <si>
    <t>05-00</t>
  </si>
  <si>
    <t>Осигурителни вноски от работодатели за Държавното обществено осигуряване (ДОО)</t>
  </si>
  <si>
    <t>05-51</t>
  </si>
  <si>
    <t>Здравноосигурителни вноски от работодатели</t>
  </si>
  <si>
    <t>05-60</t>
  </si>
  <si>
    <t>Вноски за допълнит. задължително осигуряване от работодатели</t>
  </si>
  <si>
    <t>05-80</t>
  </si>
  <si>
    <t xml:space="preserve">Издръжка, </t>
  </si>
  <si>
    <t>10-00</t>
  </si>
  <si>
    <t>намалена с:</t>
  </si>
  <si>
    <t>§§ 10-14</t>
  </si>
  <si>
    <t>10-14</t>
  </si>
  <si>
    <t>Намалена издръжка</t>
  </si>
  <si>
    <t>Платени данъци, такси и административни санкции</t>
  </si>
  <si>
    <t>19-00</t>
  </si>
  <si>
    <t>Стипендии</t>
  </si>
  <si>
    <t>40-00</t>
  </si>
  <si>
    <t>Разходи за членски внос и участие в нетърг.орган.и дейности</t>
  </si>
  <si>
    <t>46-00</t>
  </si>
  <si>
    <t>дейност 162</t>
  </si>
  <si>
    <t>дейност 388</t>
  </si>
  <si>
    <t>леглодни</t>
  </si>
  <si>
    <t xml:space="preserve">хранодни </t>
  </si>
  <si>
    <t>Разходи от д-ст "СО" и "СС"</t>
  </si>
  <si>
    <t>Текущи разходи с корекцията</t>
  </si>
  <si>
    <t>Забележка: Съгласно методиката, в "Текущите разходи" не се включват разходите по §§ 10-14 "Учебни и научно-изследователски разходи и книги за библиотеките" (ред. 19),разходите по §§ 40-00 "Стипендии", (ред 23), разходите по дейности 162 и 388, (съответно редове 26 и 27),  както и редове 29 и 30; разходите от дейности "Студентски общежития" и "Студентски столове" - филиал Враца и база СОССБОС ( ред 31, съответно колони: 11, 12, 17 и 18).</t>
  </si>
  <si>
    <t>РЪКОВОДИТЕЛ ОТДЕЛ „ФЧР”,</t>
  </si>
  <si>
    <t>Т. И ГЛАВЕН СЧЕТОВОДИТЕЛ:</t>
  </si>
  <si>
    <t>Общ утв. бюджет за звената</t>
  </si>
  <si>
    <t>Общ утв. бюджет за всички</t>
  </si>
  <si>
    <t>Общ приход от ДБ, ТО и ПО - 1</t>
  </si>
  <si>
    <t>Разпределени по приноси - 2</t>
  </si>
  <si>
    <t>Неразпределен остатък(1-2) - 5</t>
  </si>
  <si>
    <t>Общ остатък за звената(4+5) - 6</t>
  </si>
  <si>
    <t>Разпр. остатък - разлика(2-3) - 4</t>
  </si>
  <si>
    <t>краен остатък на звената(6-7) - 8</t>
  </si>
  <si>
    <t>остатъци на звената</t>
  </si>
  <si>
    <t>Заложени. По бюджет</t>
  </si>
  <si>
    <t>равняват се на разликата между субсидията по приноси и тази по заложения бюджет</t>
  </si>
  <si>
    <t>съгласно бюжета на МОН</t>
  </si>
  <si>
    <t>съгласно нашите изчисления</t>
  </si>
  <si>
    <t>разлика</t>
  </si>
  <si>
    <t>Биологически науки</t>
  </si>
  <si>
    <t>Тези калкулации се извършват с програмата за изработка на бюджета на МУ-София по ПН</t>
  </si>
  <si>
    <t>Данни от МОН за СПБ учащи се по ПН:</t>
  </si>
  <si>
    <t>средно претеглен норматив</t>
  </si>
  <si>
    <t>СПБ учащи се</t>
  </si>
  <si>
    <t>удръжки на МОН</t>
  </si>
  <si>
    <t>удръжки_на_ПН</t>
  </si>
  <si>
    <t xml:space="preserve">бюджетен трансфер по ПН </t>
  </si>
  <si>
    <t>бюджетен трансфер по ПН с удръжки</t>
  </si>
  <si>
    <t>по МОН</t>
  </si>
  <si>
    <t>Група професионални направления</t>
  </si>
  <si>
    <t xml:space="preserve">Област на висше образование и професионално направление </t>
  </si>
  <si>
    <t>Педагогика</t>
  </si>
  <si>
    <t>Педагогика на обучението по….</t>
  </si>
  <si>
    <t>Икономика</t>
  </si>
  <si>
    <t>Администрация и управление</t>
  </si>
  <si>
    <t>Туризъм</t>
  </si>
  <si>
    <t>Теория и управление на образованието</t>
  </si>
  <si>
    <t>Социология, антропология и науки за културата</t>
  </si>
  <si>
    <t>Филология</t>
  </si>
  <si>
    <t>История и археология</t>
  </si>
  <si>
    <t>Философия</t>
  </si>
  <si>
    <t>Религия и теология</t>
  </si>
  <si>
    <t>Психология</t>
  </si>
  <si>
    <t>Социални дейности</t>
  </si>
  <si>
    <t>Право</t>
  </si>
  <si>
    <t>Обществени комуникации и информационни науки</t>
  </si>
  <si>
    <t>Политически науки</t>
  </si>
  <si>
    <t>Математика</t>
  </si>
  <si>
    <t>Информатика и компютърни науки</t>
  </si>
  <si>
    <t>Химически науки</t>
  </si>
  <si>
    <t>Физически науки</t>
  </si>
  <si>
    <t>Науки за земята</t>
  </si>
  <si>
    <t>Електротехника, електроника и автоматика</t>
  </si>
  <si>
    <t>Машинно инженерство</t>
  </si>
  <si>
    <t>Комуникационна и компютърна техника</t>
  </si>
  <si>
    <t>Енергетика</t>
  </si>
  <si>
    <t>Транспорт, корабоплаване и авиация</t>
  </si>
  <si>
    <t>Архитектура,строителство и геодезия</t>
  </si>
  <si>
    <t>Проучване, добив и обработка на полезни изкопаеми</t>
  </si>
  <si>
    <t xml:space="preserve">Металургия </t>
  </si>
  <si>
    <t>Химични технологии</t>
  </si>
  <si>
    <t>Биотехнологии</t>
  </si>
  <si>
    <t>Хранителни технологии</t>
  </si>
  <si>
    <t>Горско стопанство</t>
  </si>
  <si>
    <t>Общо инженерство</t>
  </si>
  <si>
    <t>Материали и материалознание</t>
  </si>
  <si>
    <t>Растениевъдство</t>
  </si>
  <si>
    <t>Растителна защита</t>
  </si>
  <si>
    <t>Животновъдство</t>
  </si>
  <si>
    <t>Ветеринарна медицина</t>
  </si>
  <si>
    <t>Спорт</t>
  </si>
  <si>
    <t>Музикално и танцово изкуство</t>
  </si>
  <si>
    <t>Театрално и филмово изкуство</t>
  </si>
  <si>
    <t>Теория на изкуствата</t>
  </si>
  <si>
    <t>Изобразителни изкуства</t>
  </si>
  <si>
    <t>Национална сигурност</t>
  </si>
  <si>
    <t>Стоматология/Дентална медицина /</t>
  </si>
  <si>
    <t>Военно дело</t>
  </si>
  <si>
    <t>Да се водят към МФ в едно ПН - "Билогически науки"</t>
  </si>
  <si>
    <t xml:space="preserve"> </t>
  </si>
  <si>
    <t>Калкулации за трансферния бюджет по данните на МОН за СПБ учащи се по ПН и актуализираните коефициенти по ПМС 328 и таблиците с удръжките и добавките на МОН по ПН:</t>
  </si>
  <si>
    <t>Заложени по бюджет за 2019 - 3</t>
  </si>
  <si>
    <t>Общ утв. Бюджет,  извън утв. бюджета на звената - 7/взема се от таблицата с разпр. Бюджетите на звената/</t>
  </si>
  <si>
    <t>БЮДЖЕТ НА МЕДИЦИНСКИ УНИВЕРСИТЕТ - СОФИЯ ЗА 2019 ГОДИНА</t>
  </si>
  <si>
    <t>РАДОСЛАВ ЩЕРБАКОВ/</t>
  </si>
  <si>
    <t>КОРЕКЦИЯ НА СУБСИДИЯ 03.2019</t>
  </si>
  <si>
    <t>Пр-е 3 Б</t>
  </si>
  <si>
    <t>Пр-е 1 А</t>
  </si>
  <si>
    <t>Пр-е 3 А</t>
  </si>
  <si>
    <t>ПП докт</t>
  </si>
  <si>
    <t>ПП за студ</t>
  </si>
  <si>
    <t>ПП за ПМС 103 и 228</t>
  </si>
  <si>
    <t>Медицински университет - София-2019</t>
  </si>
  <si>
    <t>ОБЩО 2019</t>
  </si>
  <si>
    <t>MU-S</t>
  </si>
  <si>
    <t>ОБЩО</t>
  </si>
  <si>
    <t>защитени специалности</t>
  </si>
  <si>
    <t>ОБЩО - 2019 г.</t>
  </si>
  <si>
    <t>Базова субсидия</t>
  </si>
  <si>
    <t>преизчислен точно</t>
  </si>
  <si>
    <t>в повече за МУ-София</t>
  </si>
  <si>
    <t>Това са бройкте на докторантите от ПН "Химически науки"  и ПН "Биологически науки"</t>
  </si>
  <si>
    <t xml:space="preserve">Няма разлика между изчисления от нас бюджет и този на МОН! </t>
  </si>
  <si>
    <t>при К=2,8</t>
  </si>
  <si>
    <t>при К=2,76659451659452</t>
  </si>
  <si>
    <t>при К=5</t>
  </si>
  <si>
    <t>при К=5,11691000480128</t>
  </si>
  <si>
    <t>Таблица 4 за разпределение по приноси при други проценти:</t>
  </si>
  <si>
    <t>по-малко за МУ-София за ПН "Биологически науки"</t>
  </si>
  <si>
    <t>Ф-л Враца</t>
  </si>
  <si>
    <t>В официалната ми справка обаче да дам истинските стойности на коефициента!</t>
  </si>
  <si>
    <t>Тези коефициенти по ПМС 328 да се ползват!</t>
  </si>
  <si>
    <t>субсидия за ПН = 693хК1хК2хСПБУ</t>
  </si>
  <si>
    <t>К2 е коефициента ня ПН по ПМС 162</t>
  </si>
  <si>
    <t>К1 е коефициента на ПН по ПМС 328</t>
  </si>
  <si>
    <t>Това е таблицата с преходните остатъци на звената от МУ-София:</t>
  </si>
  <si>
    <t xml:space="preserve">От горната таблица се вземат в предвид данните за проекто-бюджетите на  звената от последния ред на горната таблица! </t>
  </si>
  <si>
    <t>От горната таблица се вземат данните за преходните остатъци на различните ПН на МУ-София!</t>
  </si>
  <si>
    <t>За ПН "Здравни грижи" се вземат преходните остатъци на ЦЕОФВСС, МК-София, Филила-Враца и съответната на това ПН част от ФОЗ!</t>
  </si>
  <si>
    <t>За разделяне на преходния остатък на ФОЗ на две ПН "Здравни грижи" и "Обществено здравеопазване" се използва специален калкулатор.</t>
  </si>
  <si>
    <t>Таблица, която се изготвя от МОН и ми се предоставя от Ректората:</t>
  </si>
  <si>
    <t>Таблица с корекцията на субсидията, която ми се дава от Ректората, а на Ректората се изпраща от МОН:</t>
  </si>
  <si>
    <t>Допълнително се вижда за всяко ПН каква субсидия се отпуска. Но тези субсидии могат да се варират така, че да се постигне общият бюджет от таблицата с трансфера.</t>
  </si>
  <si>
    <t>Калкулатор за определяне на удръжките и добавките на МОН по ПН - изготвя се от мен, ако тези данни не са ми дадени от Ректората, на базата на справките на ЦИОО или на справката за удръжките и корекцията на бюджета на МОН</t>
  </si>
  <si>
    <t>Тази таблица ни я изпращат и от МОН в готов вид с файловете за корекцията на бюджета! Когато ми е дадена от Ректората, не е необходимо да я изготвям аз</t>
  </si>
  <si>
    <t>от таблицата с удръжките на студентите - виж последната колона V на тази таблица от ЦИОО</t>
  </si>
  <si>
    <t>от таблицатас удръжките на докторантите</t>
  </si>
  <si>
    <t>от таблицата с удръжките за ЧС по ПМС 103 и 228</t>
  </si>
  <si>
    <t>крайни резултати от сумирането на всички удръжки и добавки на МОН по ПН. С "+" са добавките, а с "-" са  удръжките</t>
  </si>
  <si>
    <t>тезиданни се вземат от справката на ЦИОО или от справката на МОН с корекцията на бюджета!</t>
  </si>
  <si>
    <t>Таблица за смяна на знака на добавките и удръжките. Защото в програмата за бюджета добавките са с "-", а   удръжките са с "+"!</t>
  </si>
  <si>
    <t>следва копиране ан тези данни в стълба за удръжките на програмата за бюджета</t>
  </si>
  <si>
    <t>Обща удръжка</t>
  </si>
  <si>
    <t>Пресмятането на удръжките по ПН се извършва с долния калкулатор.</t>
  </si>
  <si>
    <t>Също така и данните от последния ред на триредовата таблица! Те се използват на предпоследния ред от последната таблица със справките за Ректората - екселски файл с номер 5!</t>
  </si>
  <si>
    <t>Този калкулатор се намира на страницата на таблици 3,4 и 5 от екселския файл с номер 4 за обобщаване на данните на звената от мене.</t>
  </si>
  <si>
    <t>За официален бюджет на МУ-София в програмата ми се взема именно тази сума от справката на МОН за трансферния общ бюджет на МУ-София</t>
  </si>
  <si>
    <t>Той е даден в полето "средства за издръжка на обучението"</t>
  </si>
  <si>
    <t>и се равнява на : СПБУхСПН, които са дадени под него</t>
  </si>
  <si>
    <t xml:space="preserve">От горното уравнение се определя СПН. Той е равен на </t>
  </si>
  <si>
    <t>Тези бройки за СПБ учащи се в МУ-София са прогнозни и могат да се манипулират чрез прехвърляне на бройки от едно ПН в друго. Важно е общият СПБУ на МУ-София да е този, който е даден в края на тази таблица, защото по него се изчислява трансферния бюджет на МУ-София. Изчисления с моята програма бюджет на МУ-София/виж първата таблица от файл с номер 5 на справката за Ректората/ трябва да съвпада с трансферния бюджет на МОН. За тази цел мога да манипулирам или данните за СПБУ по ПН, с прехвърляне на бройки от едно ПН в друго, но така че така че общата бройка на СПБУ да не се различава от тази на МОН, или чрез манипулиране на коефициентите по ПМС 162 в ПН "Здравни грижи". За предпочитане е първият способ, който евентуално може да се допълни и с втория способ. И именно манипулираните бройки за СПБУ и коефициенти по ПМС 162 трябва да се заложат в програмата ми! Обикновено се прехвърлят бройки в онова ПН, което е с най-голям дефицит на проекто-бюджета при разпределение на бюджетите на минималния процент - 75%. Такова прехвърляне може да се направи както от по-евтино ПН към по-скъпо, така и обратното. Всичко зависи от това дали изчисления от мен с програмата бюджет е по-голям или по-малък от трансферния на МОН.</t>
  </si>
  <si>
    <t>Данните за СПБУ на МУ-София трябва да се въвеждат в таблица 2 от  екселски файл с номер 4 и в програмата ми!</t>
  </si>
  <si>
    <t>ВАЖНО! Сумите в тази таблица са прогнозни на базата на бройките от предната година. Затова могат да се варират така, че да се получи общата сума на бюджета за МУ-София. Най-добре е да се варират, чрез вариране ан бройките за СПБУ на ПН. Това се постига чрез прехвърляне на бройки от едно ПН към друго ПН, така че изчисленият от мен с програмата бюджет да съвпада с трансферния бюджет на МОН.</t>
  </si>
  <si>
    <t xml:space="preserve">Друг способ за това е да се варира коефициента по ПМС 162 на ПН "Здравни грижи". Той трябва да се нагласи така, че </t>
  </si>
  <si>
    <t>С горното уравнение може да се пресмята стойността на К2, която е нужна, за да се получи посочената от МОН в тази таблица за съответното ПН сума</t>
  </si>
  <si>
    <t>Грешна сума на МОН за ПН "БН"</t>
  </si>
  <si>
    <t>Грешна сума на МОН за ПН "ЗГ"</t>
  </si>
  <si>
    <t>Варирането е добре да се прави по два начина:</t>
  </si>
  <si>
    <t>1/С прехвърляне на СПБУ от една ПН в друго/по-евтино или по-скъпо, в зависимост от това кой бюджет е по-голям - изчисленият от мене или трансферният на МОН.</t>
  </si>
  <si>
    <t>2/ с вариране на коефициента по ПМС 162 за ПН "Здравни грижи" или някое друго такова .</t>
  </si>
  <si>
    <t>Данните за коефициентите по ПМС 162 ми се предоставят от Ректората. Те се въвеждат в таблица 2 от екселския файл с номер 4 за мене и в програмата ми.</t>
  </si>
  <si>
    <t>Таблиците с удръжките по ПН на ЦИОО и таблицата с корекциите на бюджета на МОН ми се дават от Ректората.</t>
  </si>
  <si>
    <t>Забележка: Удръжките от ПН "Биологически науки" и ПН "Химически науки" се прехвърлят на ПН "Медицина"!</t>
  </si>
  <si>
    <t>удръжките трябва да са с "+", а добавките с "-"</t>
  </si>
  <si>
    <t>Важно! Удръжките в програмата ми трябва да са с "+", а добавките с "-", за да работи програмата правилно!</t>
  </si>
  <si>
    <t>Покрити с излишък са всички утвърдени бюджети на звената, без този на ФДМ.</t>
  </si>
  <si>
    <t>Покрити с излишък са всички утвърдени бюджети на звената, без тeзи на ФДМ и ФОЗ .</t>
  </si>
  <si>
    <t>Това е таблицата с разпределението на бюджетите на звената, които трябва да се покрият с вариране на процентните коефициенти от 75% до 100%.</t>
  </si>
  <si>
    <t>Разпределението се извършва на базата на броя на студентите от тези две ПН на ФОЗ, които са на ДТи ПО, съгласно справката, предоставена ми от ФОЗ .</t>
  </si>
  <si>
    <t>трансферния бюджет за МУ-София, разделен на СПБУ за МУ-София</t>
  </si>
  <si>
    <t xml:space="preserve">В таблицата с коефициентите на програмата ми да им се даде средната такса на МФ, като бройката им се извади </t>
  </si>
  <si>
    <t xml:space="preserve"> от общия брой на учащите се на ТО от МФ в същата таблица.Така общите собствени приходи на МФ ще си останат същите.</t>
  </si>
  <si>
    <t>Те трябва да се въвеждат без промяна в таблица 2 от  екселския файл за мен с номер 4 и в програмата ми!</t>
  </si>
  <si>
    <t>Това е актуалния за текущата година базов норматив /БН/ за издръжка на един учащ се, съгл. Чл. 10 от ПМС 344/21.12.2018! Той се указва и използва в програмата ми за пресмятане на бюджета на ПН на МУ-София.</t>
  </si>
  <si>
    <t>общата сума на бюджета, пресметнат с моята програма да съвпада с този от справката за трансферния бюджет.</t>
  </si>
  <si>
    <t>Реалният коефициент е 5,0, но може да се намали или увеличи малко, за да се стигне до равенство между</t>
  </si>
  <si>
    <t>изчисления от мен и дадения от МОН общ трансферен бюджет.</t>
  </si>
  <si>
    <t>693 е базов норматив /БН/ за издръжка на един учащ се за текущата година, съгл. Чл. 10 от ПМС 344/21.12.2018!</t>
  </si>
  <si>
    <t>СПБУ е средно приравнения брой учащи се в съответното ПН</t>
  </si>
  <si>
    <t>Самата формула е следната: К2=обща субсидия за ПН/(693хК1хСПБУ)</t>
  </si>
  <si>
    <t>да не се взема  тази сума за общ бюджет на МУ-София, а тази от справката на МОН за трансфера, която ми изпращат от Ректората</t>
  </si>
  <si>
    <t>От горната таблица се вземат коефициентите по ПМС 328, базовия норматив /БН/ за издръжка на един учащ се, съгл. Чл. 10 от ПМС 344/21.12.2018! и СПБУ по ПН.</t>
  </si>
  <si>
    <t>Могат да се използват и двата начина на вариране за постигане на пълен баланс между изчисленият от мен бюджет и трансферният бюджет на МОН.</t>
  </si>
  <si>
    <t xml:space="preserve">От горната таблица могат да се вземат наготово само удръжките за ПН Мезицина, стоматология и фармация! </t>
  </si>
  <si>
    <t>За ПН "Здравни грижи" и ПН "Обществено здравеопазване" те  трябва да се вземат от файловете на ЦИОО или от файла на МОН за направените корекции в бюджета. Защото в тях те са дадени по ПН, а не общо както в горната таблица.</t>
  </si>
  <si>
    <t>Защото в тях те са дадени по ПН, а не общо както в горната таблица.</t>
  </si>
  <si>
    <t>Важно! Удръжките за ПН "Биологически науки" и ПН "Химически науки"/ако има такива/ да се прехвърлят към удръжките на МФ!</t>
  </si>
  <si>
    <t>базов норматив за 1 учащ се ПМС_344_2018</t>
  </si>
  <si>
    <t>СПБУ се в МУ-София</t>
  </si>
  <si>
    <t>ДЕОС</t>
  </si>
  <si>
    <t>ДЕОС-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</si>
</sst>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1"/>
      <color rgb="FF000066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</font>
    <font>
      <b/>
      <sz val="10"/>
      <name val="Arial"/>
      <family val="2"/>
      <charset val="204"/>
    </font>
    <font>
      <i/>
      <sz val="12"/>
      <name val="Times New Roman"/>
      <family val="1"/>
    </font>
    <font>
      <i/>
      <sz val="12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rgb="FFFF0000"/>
      <name val="Times New Roman"/>
      <family val="1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u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  <charset val="204"/>
    </font>
    <font>
      <sz val="8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charset val="204"/>
    </font>
    <font>
      <sz val="10"/>
      <color indexed="8"/>
      <name val="Arial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3" fillId="0" borderId="0"/>
    <xf numFmtId="0" fontId="5" fillId="0" borderId="0"/>
    <xf numFmtId="0" fontId="3" fillId="0" borderId="0"/>
    <xf numFmtId="0" fontId="18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</cellStyleXfs>
  <cellXfs count="262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6" fillId="0" borderId="0" xfId="0" applyFont="1"/>
    <xf numFmtId="2" fontId="7" fillId="0" borderId="0" xfId="0" applyNumberFormat="1" applyFont="1"/>
    <xf numFmtId="3" fontId="8" fillId="3" borderId="1" xfId="0" applyNumberFormat="1" applyFont="1" applyFill="1" applyBorder="1"/>
    <xf numFmtId="2" fontId="7" fillId="0" borderId="1" xfId="0" applyNumberFormat="1" applyFont="1" applyBorder="1"/>
    <xf numFmtId="2" fontId="6" fillId="0" borderId="1" xfId="0" applyNumberFormat="1" applyFont="1" applyBorder="1"/>
    <xf numFmtId="0" fontId="9" fillId="0" borderId="1" xfId="2" applyFont="1" applyFill="1" applyBorder="1" applyAlignment="1">
      <alignment wrapText="1"/>
    </xf>
    <xf numFmtId="0" fontId="2" fillId="0" borderId="1" xfId="0" applyFont="1" applyBorder="1"/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3" borderId="1" xfId="0" applyFont="1" applyFill="1" applyBorder="1"/>
    <xf numFmtId="3" fontId="12" fillId="0" borderId="2" xfId="0" applyNumberFormat="1" applyFont="1" applyBorder="1"/>
    <xf numFmtId="3" fontId="13" fillId="4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Border="1"/>
    <xf numFmtId="3" fontId="13" fillId="3" borderId="1" xfId="0" applyNumberFormat="1" applyFont="1" applyFill="1" applyBorder="1" applyAlignment="1">
      <alignment horizontal="right" vertical="center"/>
    </xf>
    <xf numFmtId="1" fontId="11" fillId="0" borderId="1" xfId="0" applyNumberFormat="1" applyFont="1" applyBorder="1"/>
    <xf numFmtId="0" fontId="13" fillId="4" borderId="1" xfId="0" applyFont="1" applyFill="1" applyBorder="1" applyAlignment="1">
      <alignment horizontal="right" vertical="center"/>
    </xf>
    <xf numFmtId="1" fontId="11" fillId="4" borderId="1" xfId="0" applyNumberFormat="1" applyFont="1" applyFill="1" applyBorder="1" applyAlignment="1">
      <alignment horizontal="right" vertical="center"/>
    </xf>
    <xf numFmtId="0" fontId="12" fillId="0" borderId="2" xfId="0" applyFont="1" applyBorder="1"/>
    <xf numFmtId="1" fontId="11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3" fontId="11" fillId="3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3" fontId="13" fillId="3" borderId="1" xfId="0" applyNumberFormat="1" applyFont="1" applyFill="1" applyBorder="1"/>
    <xf numFmtId="1" fontId="11" fillId="0" borderId="1" xfId="0" applyNumberFormat="1" applyFont="1" applyBorder="1" applyAlignment="1">
      <alignment horizontal="right" vertical="center"/>
    </xf>
    <xf numFmtId="0" fontId="11" fillId="5" borderId="1" xfId="0" applyFont="1" applyFill="1" applyBorder="1"/>
    <xf numFmtId="49" fontId="11" fillId="5" borderId="1" xfId="0" applyNumberFormat="1" applyFont="1" applyFill="1" applyBorder="1"/>
    <xf numFmtId="3" fontId="12" fillId="5" borderId="2" xfId="0" applyNumberFormat="1" applyFont="1" applyFill="1" applyBorder="1"/>
    <xf numFmtId="3" fontId="13" fillId="5" borderId="1" xfId="0" applyNumberFormat="1" applyFont="1" applyFill="1" applyBorder="1"/>
    <xf numFmtId="3" fontId="13" fillId="5" borderId="1" xfId="0" applyNumberFormat="1" applyFont="1" applyFill="1" applyBorder="1" applyAlignment="1">
      <alignment horizontal="right" vertical="center"/>
    </xf>
    <xf numFmtId="0" fontId="11" fillId="0" borderId="0" xfId="0" applyFont="1" applyBorder="1"/>
    <xf numFmtId="1" fontId="13" fillId="0" borderId="1" xfId="0" applyNumberFormat="1" applyFont="1" applyBorder="1"/>
    <xf numFmtId="1" fontId="13" fillId="3" borderId="1" xfId="0" applyNumberFormat="1" applyFont="1" applyFill="1" applyBorder="1"/>
    <xf numFmtId="0" fontId="15" fillId="0" borderId="1" xfId="0" applyFont="1" applyBorder="1"/>
    <xf numFmtId="0" fontId="13" fillId="3" borderId="1" xfId="0" applyFont="1" applyFill="1" applyBorder="1"/>
    <xf numFmtId="0" fontId="13" fillId="0" borderId="1" xfId="0" applyFont="1" applyBorder="1"/>
    <xf numFmtId="0" fontId="13" fillId="0" borderId="0" xfId="0" applyFont="1"/>
    <xf numFmtId="0" fontId="13" fillId="3" borderId="0" xfId="0" applyFont="1" applyFill="1"/>
    <xf numFmtId="49" fontId="11" fillId="0" borderId="1" xfId="0" applyNumberFormat="1" applyFont="1" applyBorder="1"/>
    <xf numFmtId="3" fontId="12" fillId="0" borderId="1" xfId="0" applyNumberFormat="1" applyFont="1" applyBorder="1"/>
    <xf numFmtId="3" fontId="11" fillId="0" borderId="0" xfId="0" applyNumberFormat="1" applyFont="1"/>
    <xf numFmtId="3" fontId="13" fillId="0" borderId="0" xfId="0" applyNumberFormat="1" applyFont="1"/>
    <xf numFmtId="3" fontId="13" fillId="3" borderId="0" xfId="0" applyNumberFormat="1" applyFont="1" applyFill="1"/>
    <xf numFmtId="0" fontId="11" fillId="0" borderId="1" xfId="0" applyFont="1" applyFill="1" applyBorder="1"/>
    <xf numFmtId="3" fontId="8" fillId="6" borderId="1" xfId="0" applyNumberFormat="1" applyFont="1" applyFill="1" applyBorder="1"/>
    <xf numFmtId="0" fontId="0" fillId="0" borderId="1" xfId="0" applyBorder="1"/>
    <xf numFmtId="0" fontId="7" fillId="0" borderId="1" xfId="0" applyFont="1" applyBorder="1"/>
    <xf numFmtId="0" fontId="7" fillId="0" borderId="0" xfId="0" applyFont="1"/>
    <xf numFmtId="2" fontId="1" fillId="0" borderId="1" xfId="0" applyNumberFormat="1" applyFont="1" applyBorder="1"/>
    <xf numFmtId="2" fontId="0" fillId="0" borderId="1" xfId="0" applyNumberFormat="1" applyBorder="1"/>
    <xf numFmtId="0" fontId="9" fillId="0" borderId="1" xfId="1" applyFont="1" applyFill="1" applyBorder="1" applyAlignment="1">
      <alignment wrapText="1"/>
    </xf>
    <xf numFmtId="1" fontId="7" fillId="0" borderId="1" xfId="0" applyNumberFormat="1" applyFont="1" applyBorder="1"/>
    <xf numFmtId="0" fontId="4" fillId="2" borderId="1" xfId="1" applyFont="1" applyFill="1" applyBorder="1" applyAlignment="1">
      <alignment horizontal="center"/>
    </xf>
    <xf numFmtId="0" fontId="4" fillId="0" borderId="6" xfId="1" applyFont="1" applyFill="1" applyBorder="1" applyAlignment="1">
      <alignment wrapText="1"/>
    </xf>
    <xf numFmtId="2" fontId="2" fillId="0" borderId="0" xfId="0" applyNumberFormat="1" applyFont="1"/>
    <xf numFmtId="3" fontId="7" fillId="0" borderId="1" xfId="0" applyNumberFormat="1" applyFont="1" applyBorder="1"/>
    <xf numFmtId="2" fontId="13" fillId="0" borderId="1" xfId="0" applyNumberFormat="1" applyFont="1" applyBorder="1"/>
    <xf numFmtId="0" fontId="18" fillId="0" borderId="0" xfId="4"/>
    <xf numFmtId="0" fontId="19" fillId="0" borderId="9" xfId="4" applyFont="1" applyBorder="1" applyAlignment="1">
      <alignment vertical="center" wrapText="1"/>
    </xf>
    <xf numFmtId="0" fontId="19" fillId="0" borderId="9" xfId="4" applyFont="1" applyBorder="1" applyAlignment="1">
      <alignment horizontal="left" vertical="center" wrapText="1"/>
    </xf>
    <xf numFmtId="0" fontId="20" fillId="0" borderId="1" xfId="4" applyFont="1" applyBorder="1" applyAlignment="1">
      <alignment horizontal="center" vertical="center" wrapText="1"/>
    </xf>
    <xf numFmtId="0" fontId="22" fillId="0" borderId="1" xfId="4" applyFont="1" applyBorder="1" applyAlignment="1">
      <alignment horizontal="center"/>
    </xf>
    <xf numFmtId="0" fontId="21" fillId="0" borderId="1" xfId="4" applyFont="1" applyBorder="1" applyAlignment="1">
      <alignment horizontal="left"/>
    </xf>
    <xf numFmtId="0" fontId="18" fillId="0" borderId="1" xfId="4" applyBorder="1"/>
    <xf numFmtId="0" fontId="20" fillId="0" borderId="1" xfId="4" applyFont="1" applyBorder="1" applyAlignment="1">
      <alignment horizontal="center"/>
    </xf>
    <xf numFmtId="0" fontId="23" fillId="0" borderId="1" xfId="4" applyFont="1" applyBorder="1" applyAlignment="1">
      <alignment horizontal="left"/>
    </xf>
    <xf numFmtId="164" fontId="23" fillId="0" borderId="1" xfId="4" applyNumberFormat="1" applyFont="1" applyBorder="1" applyAlignment="1">
      <alignment horizontal="right"/>
    </xf>
    <xf numFmtId="0" fontId="23" fillId="0" borderId="1" xfId="4" applyFont="1" applyFill="1" applyBorder="1" applyAlignment="1">
      <alignment horizontal="left"/>
    </xf>
    <xf numFmtId="0" fontId="20" fillId="0" borderId="1" xfId="4" applyNumberFormat="1" applyFont="1" applyFill="1" applyBorder="1" applyAlignment="1">
      <alignment horizontal="center"/>
    </xf>
    <xf numFmtId="0" fontId="23" fillId="0" borderId="1" xfId="4" applyFont="1" applyFill="1" applyBorder="1" applyAlignment="1">
      <alignment horizontal="left" wrapText="1"/>
    </xf>
    <xf numFmtId="0" fontId="24" fillId="0" borderId="1" xfId="4" applyFont="1" applyBorder="1" applyAlignment="1">
      <alignment horizontal="left"/>
    </xf>
    <xf numFmtId="0" fontId="20" fillId="0" borderId="1" xfId="4" applyFont="1" applyFill="1" applyBorder="1" applyAlignment="1">
      <alignment horizontal="center"/>
    </xf>
    <xf numFmtId="0" fontId="23" fillId="0" borderId="1" xfId="4" applyFont="1" applyBorder="1" applyAlignment="1">
      <alignment horizontal="left" wrapText="1"/>
    </xf>
    <xf numFmtId="0" fontId="20" fillId="0" borderId="0" xfId="4" applyFont="1" applyAlignment="1">
      <alignment horizontal="center"/>
    </xf>
    <xf numFmtId="49" fontId="19" fillId="0" borderId="1" xfId="4" applyNumberFormat="1" applyFont="1" applyFill="1" applyBorder="1" applyAlignment="1">
      <alignment horizontal="center"/>
    </xf>
    <xf numFmtId="0" fontId="26" fillId="0" borderId="1" xfId="4" applyFont="1" applyFill="1" applyBorder="1" applyAlignment="1">
      <alignment horizontal="left"/>
    </xf>
    <xf numFmtId="4" fontId="19" fillId="0" borderId="1" xfId="4" applyNumberFormat="1" applyFont="1" applyFill="1" applyBorder="1" applyAlignment="1">
      <alignment horizontal="right"/>
    </xf>
    <xf numFmtId="0" fontId="4" fillId="0" borderId="8" xfId="1" applyFont="1" applyFill="1" applyBorder="1" applyAlignment="1">
      <alignment wrapText="1"/>
    </xf>
    <xf numFmtId="0" fontId="7" fillId="0" borderId="8" xfId="0" applyFont="1" applyBorder="1"/>
    <xf numFmtId="0" fontId="0" fillId="0" borderId="8" xfId="0" applyBorder="1"/>
    <xf numFmtId="2" fontId="7" fillId="0" borderId="8" xfId="0" applyNumberFormat="1" applyFont="1" applyBorder="1"/>
    <xf numFmtId="0" fontId="9" fillId="0" borderId="8" xfId="2" applyFont="1" applyFill="1" applyBorder="1" applyAlignment="1">
      <alignment wrapText="1"/>
    </xf>
    <xf numFmtId="4" fontId="17" fillId="3" borderId="1" xfId="0" applyNumberFormat="1" applyFont="1" applyFill="1" applyBorder="1"/>
    <xf numFmtId="4" fontId="17" fillId="3" borderId="2" xfId="0" applyNumberFormat="1" applyFont="1" applyFill="1" applyBorder="1"/>
    <xf numFmtId="0" fontId="0" fillId="0" borderId="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7" xfId="3" applyFont="1" applyFill="1" applyBorder="1" applyAlignment="1">
      <alignment horizontal="center" wrapText="1"/>
    </xf>
    <xf numFmtId="2" fontId="27" fillId="3" borderId="1" xfId="5" applyNumberFormat="1" applyFont="1" applyFill="1" applyBorder="1" applyAlignment="1">
      <alignment horizontal="right" wrapText="1"/>
    </xf>
    <xf numFmtId="3" fontId="19" fillId="0" borderId="1" xfId="4" applyNumberFormat="1" applyFont="1" applyBorder="1" applyAlignment="1">
      <alignment horizontal="right"/>
    </xf>
    <xf numFmtId="2" fontId="9" fillId="3" borderId="6" xfId="5" applyNumberFormat="1" applyFont="1" applyFill="1" applyBorder="1" applyAlignment="1">
      <alignment horizontal="right" wrapText="1"/>
    </xf>
    <xf numFmtId="2" fontId="7" fillId="0" borderId="1" xfId="0" applyNumberFormat="1" applyFont="1" applyFill="1" applyBorder="1"/>
    <xf numFmtId="2" fontId="9" fillId="3" borderId="1" xfId="5" applyNumberFormat="1" applyFont="1" applyFill="1" applyBorder="1" applyAlignment="1">
      <alignment horizontal="right" wrapText="1"/>
    </xf>
    <xf numFmtId="2" fontId="29" fillId="0" borderId="1" xfId="0" applyNumberFormat="1" applyFont="1" applyBorder="1"/>
    <xf numFmtId="2" fontId="2" fillId="0" borderId="8" xfId="0" applyNumberFormat="1" applyFont="1" applyBorder="1"/>
    <xf numFmtId="4" fontId="17" fillId="0" borderId="0" xfId="0" applyNumberFormat="1" applyFont="1" applyFill="1" applyBorder="1"/>
    <xf numFmtId="2" fontId="6" fillId="3" borderId="1" xfId="0" applyNumberFormat="1" applyFont="1" applyFill="1" applyBorder="1"/>
    <xf numFmtId="3" fontId="0" fillId="5" borderId="1" xfId="0" applyNumberFormat="1" applyFill="1" applyBorder="1"/>
    <xf numFmtId="3" fontId="1" fillId="3" borderId="1" xfId="0" applyNumberFormat="1" applyFont="1" applyFill="1" applyBorder="1"/>
    <xf numFmtId="3" fontId="0" fillId="0" borderId="1" xfId="0" applyNumberFormat="1" applyFont="1" applyBorder="1"/>
    <xf numFmtId="3" fontId="0" fillId="3" borderId="1" xfId="0" applyNumberFormat="1" applyFont="1" applyFill="1" applyBorder="1"/>
    <xf numFmtId="3" fontId="0" fillId="5" borderId="1" xfId="0" applyNumberFormat="1" applyFont="1" applyFill="1" applyBorder="1"/>
    <xf numFmtId="3" fontId="30" fillId="0" borderId="1" xfId="0" applyNumberFormat="1" applyFont="1" applyBorder="1"/>
    <xf numFmtId="3" fontId="30" fillId="3" borderId="1" xfId="0" applyNumberFormat="1" applyFont="1" applyFill="1" applyBorder="1"/>
    <xf numFmtId="3" fontId="30" fillId="5" borderId="1" xfId="0" applyNumberFormat="1" applyFont="1" applyFill="1" applyBorder="1"/>
    <xf numFmtId="3" fontId="0" fillId="3" borderId="1" xfId="0" applyNumberFormat="1" applyFill="1" applyBorder="1"/>
    <xf numFmtId="3" fontId="0" fillId="0" borderId="1" xfId="0" applyNumberFormat="1" applyBorder="1"/>
    <xf numFmtId="1" fontId="31" fillId="0" borderId="1" xfId="0" applyNumberFormat="1" applyFont="1" applyBorder="1"/>
    <xf numFmtId="3" fontId="32" fillId="4" borderId="1" xfId="0" applyNumberFormat="1" applyFont="1" applyFill="1" applyBorder="1" applyAlignment="1">
      <alignment horizontal="right" vertical="center"/>
    </xf>
    <xf numFmtId="3" fontId="33" fillId="0" borderId="1" xfId="0" applyNumberFormat="1" applyFont="1" applyBorder="1"/>
    <xf numFmtId="3" fontId="34" fillId="3" borderId="1" xfId="0" applyNumberFormat="1" applyFont="1" applyFill="1" applyBorder="1" applyAlignment="1" applyProtection="1">
      <alignment vertical="top"/>
    </xf>
    <xf numFmtId="3" fontId="14" fillId="0" borderId="1" xfId="0" applyNumberFormat="1" applyFont="1" applyBorder="1"/>
    <xf numFmtId="0" fontId="0" fillId="0" borderId="1" xfId="0" applyBorder="1" applyAlignment="1">
      <alignment horizontal="center"/>
    </xf>
    <xf numFmtId="0" fontId="20" fillId="0" borderId="0" xfId="4" applyFont="1"/>
    <xf numFmtId="0" fontId="18" fillId="0" borderId="0" xfId="4" applyAlignment="1">
      <alignment horizontal="left"/>
    </xf>
    <xf numFmtId="0" fontId="20" fillId="0" borderId="0" xfId="4" applyFont="1" applyAlignment="1">
      <alignment horizontal="right"/>
    </xf>
    <xf numFmtId="0" fontId="20" fillId="0" borderId="1" xfId="4" applyFont="1" applyBorder="1" applyAlignment="1">
      <alignment horizontal="center" vertical="center"/>
    </xf>
    <xf numFmtId="165" fontId="23" fillId="0" borderId="1" xfId="4" applyNumberFormat="1" applyFont="1" applyFill="1" applyBorder="1" applyAlignment="1">
      <alignment horizontal="right"/>
    </xf>
    <xf numFmtId="0" fontId="24" fillId="0" borderId="1" xfId="4" applyFont="1" applyFill="1" applyBorder="1" applyAlignment="1">
      <alignment horizontal="left"/>
    </xf>
    <xf numFmtId="0" fontId="24" fillId="7" borderId="1" xfId="4" applyFont="1" applyFill="1" applyBorder="1" applyAlignment="1">
      <alignment horizontal="left"/>
    </xf>
    <xf numFmtId="0" fontId="23" fillId="8" borderId="1" xfId="4" applyFont="1" applyFill="1" applyBorder="1" applyAlignment="1">
      <alignment horizontal="left"/>
    </xf>
    <xf numFmtId="165" fontId="25" fillId="0" borderId="1" xfId="4" applyNumberFormat="1" applyFont="1" applyFill="1" applyBorder="1" applyAlignment="1">
      <alignment horizontal="right"/>
    </xf>
    <xf numFmtId="0" fontId="35" fillId="7" borderId="1" xfId="4" applyFont="1" applyFill="1" applyBorder="1" applyAlignment="1">
      <alignment horizontal="left"/>
    </xf>
    <xf numFmtId="4" fontId="23" fillId="0" borderId="1" xfId="4" applyNumberFormat="1" applyFont="1" applyFill="1" applyBorder="1" applyAlignment="1">
      <alignment horizontal="right"/>
    </xf>
    <xf numFmtId="3" fontId="23" fillId="0" borderId="1" xfId="4" applyNumberFormat="1" applyFont="1" applyBorder="1" applyAlignment="1">
      <alignment horizontal="right"/>
    </xf>
    <xf numFmtId="0" fontId="23" fillId="0" borderId="2" xfId="4" applyFont="1" applyBorder="1" applyAlignment="1">
      <alignment horizontal="left"/>
    </xf>
    <xf numFmtId="0" fontId="26" fillId="0" borderId="2" xfId="4" applyFont="1" applyFill="1" applyBorder="1" applyAlignment="1">
      <alignment horizontal="left"/>
    </xf>
    <xf numFmtId="0" fontId="23" fillId="3" borderId="1" xfId="4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3" fontId="23" fillId="3" borderId="1" xfId="4" applyNumberFormat="1" applyFont="1" applyFill="1" applyBorder="1" applyAlignment="1">
      <alignment horizontal="right"/>
    </xf>
    <xf numFmtId="3" fontId="36" fillId="3" borderId="1" xfId="4" applyNumberFormat="1" applyFont="1" applyFill="1" applyBorder="1" applyAlignment="1">
      <alignment horizontal="right"/>
    </xf>
    <xf numFmtId="3" fontId="35" fillId="3" borderId="1" xfId="4" applyNumberFormat="1" applyFont="1" applyFill="1" applyBorder="1" applyAlignment="1">
      <alignment horizontal="right"/>
    </xf>
    <xf numFmtId="164" fontId="26" fillId="3" borderId="1" xfId="4" applyNumberFormat="1" applyFont="1" applyFill="1" applyBorder="1" applyAlignment="1">
      <alignment horizontal="right"/>
    </xf>
    <xf numFmtId="164" fontId="36" fillId="3" borderId="1" xfId="4" applyNumberFormat="1" applyFont="1" applyFill="1" applyBorder="1" applyAlignment="1">
      <alignment horizontal="right"/>
    </xf>
    <xf numFmtId="2" fontId="29" fillId="0" borderId="0" xfId="0" applyNumberFormat="1" applyFont="1"/>
    <xf numFmtId="0" fontId="16" fillId="0" borderId="9" xfId="1" applyFont="1" applyFill="1" applyBorder="1" applyAlignment="1">
      <alignment wrapText="1"/>
    </xf>
    <xf numFmtId="0" fontId="4" fillId="3" borderId="1" xfId="6" applyFont="1" applyFill="1" applyBorder="1" applyAlignment="1">
      <alignment horizontal="right" wrapText="1"/>
    </xf>
    <xf numFmtId="2" fontId="4" fillId="3" borderId="1" xfId="6" applyNumberFormat="1" applyFont="1" applyFill="1" applyBorder="1" applyAlignment="1">
      <alignment horizontal="right" wrapText="1"/>
    </xf>
    <xf numFmtId="2" fontId="4" fillId="0" borderId="1" xfId="1" applyNumberFormat="1" applyFont="1" applyFill="1" applyBorder="1" applyAlignment="1">
      <alignment horizontal="right" wrapText="1"/>
    </xf>
    <xf numFmtId="0" fontId="1" fillId="0" borderId="1" xfId="0" applyFont="1" applyBorder="1"/>
    <xf numFmtId="1" fontId="2" fillId="0" borderId="1" xfId="0" applyNumberFormat="1" applyFont="1" applyBorder="1"/>
    <xf numFmtId="0" fontId="4" fillId="3" borderId="1" xfId="6" applyFont="1" applyFill="1" applyBorder="1" applyAlignment="1">
      <alignment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7" fillId="0" borderId="0" xfId="0" applyFont="1" applyAlignment="1">
      <alignment horizontal="left"/>
    </xf>
    <xf numFmtId="3" fontId="8" fillId="0" borderId="0" xfId="0" applyNumberFormat="1" applyFont="1"/>
    <xf numFmtId="0" fontId="37" fillId="0" borderId="0" xfId="0" applyFont="1"/>
    <xf numFmtId="0" fontId="37" fillId="3" borderId="1" xfId="0" applyFont="1" applyFill="1" applyBorder="1"/>
    <xf numFmtId="4" fontId="40" fillId="3" borderId="1" xfId="0" applyNumberFormat="1" applyFont="1" applyFill="1" applyBorder="1" applyAlignment="1">
      <alignment vertical="center" wrapText="1"/>
    </xf>
    <xf numFmtId="2" fontId="37" fillId="3" borderId="1" xfId="0" applyNumberFormat="1" applyFont="1" applyFill="1" applyBorder="1"/>
    <xf numFmtId="2" fontId="37" fillId="0" borderId="1" xfId="0" applyNumberFormat="1" applyFont="1" applyBorder="1"/>
    <xf numFmtId="0" fontId="37" fillId="0" borderId="1" xfId="0" applyFont="1" applyBorder="1" applyAlignment="1">
      <alignment wrapText="1"/>
    </xf>
    <xf numFmtId="0" fontId="39" fillId="3" borderId="1" xfId="0" applyFont="1" applyFill="1" applyBorder="1"/>
    <xf numFmtId="2" fontId="39" fillId="3" borderId="1" xfId="0" applyNumberFormat="1" applyFont="1" applyFill="1" applyBorder="1"/>
    <xf numFmtId="0" fontId="39" fillId="3" borderId="1" xfId="0" applyFont="1" applyFill="1" applyBorder="1" applyAlignment="1">
      <alignment horizontal="right"/>
    </xf>
    <xf numFmtId="4" fontId="39" fillId="3" borderId="1" xfId="0" applyNumberFormat="1" applyFont="1" applyFill="1" applyBorder="1"/>
    <xf numFmtId="2" fontId="39" fillId="0" borderId="1" xfId="0" applyNumberFormat="1" applyFont="1" applyBorder="1"/>
    <xf numFmtId="0" fontId="37" fillId="0" borderId="1" xfId="0" applyFont="1" applyBorder="1" applyAlignment="1">
      <alignment horizontal="center"/>
    </xf>
    <xf numFmtId="0" fontId="39" fillId="0" borderId="1" xfId="0" applyFont="1" applyBorder="1" applyAlignment="1">
      <alignment wrapText="1"/>
    </xf>
    <xf numFmtId="0" fontId="37" fillId="0" borderId="8" xfId="0" applyFont="1" applyBorder="1" applyAlignment="1">
      <alignment wrapText="1"/>
    </xf>
    <xf numFmtId="0" fontId="4" fillId="0" borderId="0" xfId="8" applyFont="1" applyFill="1" applyBorder="1" applyAlignment="1">
      <alignment horizontal="center"/>
    </xf>
    <xf numFmtId="2" fontId="4" fillId="0" borderId="17" xfId="8" applyNumberFormat="1" applyFont="1" applyFill="1" applyBorder="1" applyAlignment="1">
      <alignment horizontal="right" wrapText="1"/>
    </xf>
    <xf numFmtId="2" fontId="4" fillId="0" borderId="18" xfId="8" applyNumberFormat="1" applyFont="1" applyFill="1" applyBorder="1" applyAlignment="1">
      <alignment horizontal="right" wrapText="1"/>
    </xf>
    <xf numFmtId="2" fontId="4" fillId="0" borderId="19" xfId="8" applyNumberFormat="1" applyFont="1" applyFill="1" applyBorder="1" applyAlignment="1">
      <alignment horizontal="right" wrapText="1"/>
    </xf>
    <xf numFmtId="2" fontId="16" fillId="0" borderId="1" xfId="8" applyNumberFormat="1" applyFont="1" applyFill="1" applyBorder="1" applyAlignment="1">
      <alignment horizontal="right" wrapText="1"/>
    </xf>
    <xf numFmtId="2" fontId="39" fillId="0" borderId="1" xfId="0" applyNumberFormat="1" applyFont="1" applyBorder="1" applyAlignment="1">
      <alignment wrapText="1"/>
    </xf>
    <xf numFmtId="2" fontId="16" fillId="0" borderId="1" xfId="8" applyNumberFormat="1" applyFont="1" applyFill="1" applyBorder="1" applyAlignment="1">
      <alignment horizontal="center" wrapText="1"/>
    </xf>
    <xf numFmtId="0" fontId="20" fillId="3" borderId="1" xfId="4" applyFont="1" applyFill="1" applyBorder="1"/>
    <xf numFmtId="0" fontId="20" fillId="9" borderId="1" xfId="4" applyFont="1" applyFill="1" applyBorder="1" applyAlignment="1">
      <alignment horizontal="left"/>
    </xf>
    <xf numFmtId="0" fontId="7" fillId="0" borderId="2" xfId="0" applyFont="1" applyBorder="1"/>
    <xf numFmtId="0" fontId="2" fillId="0" borderId="3" xfId="0" applyFont="1" applyFill="1" applyBorder="1"/>
    <xf numFmtId="3" fontId="7" fillId="0" borderId="3" xfId="0" applyNumberFormat="1" applyFont="1" applyFill="1" applyBorder="1"/>
    <xf numFmtId="0" fontId="0" fillId="0" borderId="3" xfId="0" applyFill="1" applyBorder="1"/>
    <xf numFmtId="0" fontId="0" fillId="0" borderId="3" xfId="0" applyBorder="1"/>
    <xf numFmtId="0" fontId="0" fillId="0" borderId="4" xfId="0" applyBorder="1"/>
    <xf numFmtId="0" fontId="4" fillId="0" borderId="1" xfId="9" applyFont="1" applyFill="1" applyBorder="1" applyAlignment="1">
      <alignment wrapText="1"/>
    </xf>
    <xf numFmtId="0" fontId="0" fillId="0" borderId="0" xfId="0"/>
    <xf numFmtId="0" fontId="4" fillId="0" borderId="20" xfId="1" applyFont="1" applyFill="1" applyBorder="1" applyAlignment="1">
      <alignment horizontal="right" wrapText="1"/>
    </xf>
    <xf numFmtId="2" fontId="4" fillId="0" borderId="1" xfId="9" applyNumberFormat="1" applyFont="1" applyFill="1" applyBorder="1" applyAlignment="1">
      <alignment horizontal="right" wrapText="1"/>
    </xf>
    <xf numFmtId="0" fontId="4" fillId="2" borderId="1" xfId="9" applyFont="1" applyFill="1" applyBorder="1" applyAlignment="1">
      <alignment horizontal="center" wrapText="1"/>
    </xf>
    <xf numFmtId="2" fontId="4" fillId="0" borderId="0" xfId="9" applyNumberFormat="1" applyFont="1" applyFill="1" applyBorder="1" applyAlignment="1">
      <alignment horizontal="right" wrapText="1"/>
    </xf>
    <xf numFmtId="2" fontId="4" fillId="0" borderId="0" xfId="7" applyNumberFormat="1" applyFont="1" applyFill="1" applyBorder="1" applyAlignment="1">
      <alignment horizontal="right" wrapText="1"/>
    </xf>
    <xf numFmtId="0" fontId="4" fillId="0" borderId="0" xfId="9" applyFont="1" applyFill="1" applyBorder="1" applyAlignment="1">
      <alignment horizontal="center" wrapText="1"/>
    </xf>
    <xf numFmtId="0" fontId="0" fillId="0" borderId="0" xfId="0" applyFill="1" applyBorder="1"/>
    <xf numFmtId="0" fontId="4" fillId="0" borderId="0" xfId="7" applyFont="1" applyFill="1" applyBorder="1" applyAlignment="1">
      <alignment horizontal="center" wrapText="1"/>
    </xf>
    <xf numFmtId="2" fontId="0" fillId="0" borderId="0" xfId="0" applyNumberFormat="1" applyFill="1" applyBorder="1"/>
    <xf numFmtId="0" fontId="37" fillId="7" borderId="0" xfId="0" applyFont="1" applyFill="1"/>
    <xf numFmtId="0" fontId="41" fillId="2" borderId="1" xfId="10" applyFont="1" applyFill="1" applyBorder="1" applyAlignment="1">
      <alignment horizontal="center"/>
    </xf>
    <xf numFmtId="0" fontId="41" fillId="0" borderId="1" xfId="10" applyFont="1" applyFill="1" applyBorder="1" applyAlignment="1">
      <alignment wrapText="1"/>
    </xf>
    <xf numFmtId="2" fontId="41" fillId="0" borderId="1" xfId="10" applyNumberFormat="1" applyFont="1" applyFill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3" borderId="0" xfId="0" applyFill="1"/>
    <xf numFmtId="0" fontId="4" fillId="0" borderId="1" xfId="9" applyFont="1" applyFill="1" applyBorder="1" applyAlignment="1">
      <alignment horizontal="right" wrapText="1"/>
    </xf>
    <xf numFmtId="0" fontId="41" fillId="2" borderId="21" xfId="10" applyFont="1" applyFill="1" applyBorder="1" applyAlignment="1">
      <alignment horizontal="center"/>
    </xf>
    <xf numFmtId="0" fontId="41" fillId="0" borderId="20" xfId="10" applyFont="1" applyFill="1" applyBorder="1" applyAlignment="1">
      <alignment wrapText="1"/>
    </xf>
    <xf numFmtId="2" fontId="41" fillId="0" borderId="20" xfId="10" applyNumberFormat="1" applyFont="1" applyFill="1" applyBorder="1" applyAlignment="1">
      <alignment horizontal="right" wrapText="1"/>
    </xf>
    <xf numFmtId="0" fontId="41" fillId="0" borderId="1" xfId="10" applyFont="1" applyFill="1" applyBorder="1" applyAlignment="1">
      <alignment horizontal="right" wrapText="1"/>
    </xf>
    <xf numFmtId="0" fontId="0" fillId="7" borderId="0" xfId="0" applyFill="1"/>
    <xf numFmtId="0" fontId="9" fillId="0" borderId="6" xfId="6" applyFont="1" applyFill="1" applyBorder="1" applyAlignment="1">
      <alignment wrapText="1"/>
    </xf>
    <xf numFmtId="0" fontId="41" fillId="2" borderId="1" xfId="10" applyFont="1" applyFill="1" applyBorder="1" applyAlignment="1">
      <alignment horizontal="center" wrapText="1"/>
    </xf>
    <xf numFmtId="0" fontId="4" fillId="2" borderId="1" xfId="1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10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8" fillId="3" borderId="11" xfId="0" applyFont="1" applyFill="1" applyBorder="1" applyAlignment="1">
      <alignment horizontal="center" wrapText="1"/>
    </xf>
    <xf numFmtId="0" fontId="38" fillId="3" borderId="5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 wrapText="1"/>
    </xf>
    <xf numFmtId="0" fontId="38" fillId="3" borderId="10" xfId="0" applyFont="1" applyFill="1" applyBorder="1" applyAlignment="1">
      <alignment horizontal="center" wrapText="1"/>
    </xf>
    <xf numFmtId="0" fontId="38" fillId="3" borderId="0" xfId="0" applyFont="1" applyFill="1" applyBorder="1" applyAlignment="1">
      <alignment horizontal="center" wrapText="1"/>
    </xf>
    <xf numFmtId="0" fontId="38" fillId="3" borderId="13" xfId="0" applyFont="1" applyFill="1" applyBorder="1" applyAlignment="1">
      <alignment horizontal="center" wrapText="1"/>
    </xf>
    <xf numFmtId="0" fontId="38" fillId="3" borderId="14" xfId="0" applyFont="1" applyFill="1" applyBorder="1" applyAlignment="1">
      <alignment horizontal="center" wrapText="1"/>
    </xf>
    <xf numFmtId="0" fontId="38" fillId="3" borderId="15" xfId="0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wrapText="1"/>
    </xf>
    <xf numFmtId="0" fontId="39" fillId="0" borderId="11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39" fillId="0" borderId="12" xfId="0" applyFont="1" applyBorder="1" applyAlignment="1">
      <alignment horizontal="center" wrapText="1"/>
    </xf>
    <xf numFmtId="0" fontId="39" fillId="0" borderId="14" xfId="0" applyFont="1" applyBorder="1" applyAlignment="1">
      <alignment horizontal="center" wrapText="1"/>
    </xf>
    <xf numFmtId="0" fontId="39" fillId="0" borderId="15" xfId="0" applyFont="1" applyBorder="1" applyAlignment="1">
      <alignment horizontal="center" wrapText="1"/>
    </xf>
    <xf numFmtId="0" fontId="39" fillId="0" borderId="16" xfId="0" applyFont="1" applyBorder="1" applyAlignment="1">
      <alignment horizontal="center" wrapText="1"/>
    </xf>
    <xf numFmtId="0" fontId="39" fillId="0" borderId="2" xfId="0" applyFont="1" applyBorder="1" applyAlignment="1">
      <alignment horizontal="center" wrapText="1"/>
    </xf>
    <xf numFmtId="0" fontId="39" fillId="0" borderId="3" xfId="0" applyFont="1" applyBorder="1" applyAlignment="1">
      <alignment horizontal="center" wrapText="1"/>
    </xf>
    <xf numFmtId="0" fontId="39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0" fontId="11" fillId="6" borderId="2" xfId="0" applyFont="1" applyFill="1" applyBorder="1" applyAlignment="1">
      <alignment horizontal="left"/>
    </xf>
    <xf numFmtId="0" fontId="11" fillId="6" borderId="3" xfId="0" applyFont="1" applyFill="1" applyBorder="1" applyAlignment="1">
      <alignment horizontal="left"/>
    </xf>
    <xf numFmtId="0" fontId="11" fillId="6" borderId="4" xfId="0" applyFont="1" applyFill="1" applyBorder="1" applyAlignment="1">
      <alignment horizontal="left"/>
    </xf>
    <xf numFmtId="0" fontId="12" fillId="6" borderId="2" xfId="0" applyFont="1" applyFill="1" applyBorder="1" applyAlignment="1">
      <alignment horizontal="left"/>
    </xf>
    <xf numFmtId="0" fontId="12" fillId="6" borderId="3" xfId="0" applyFont="1" applyFill="1" applyBorder="1" applyAlignment="1">
      <alignment horizontal="left"/>
    </xf>
    <xf numFmtId="0" fontId="12" fillId="6" borderId="4" xfId="0" applyFont="1" applyFill="1" applyBorder="1" applyAlignment="1">
      <alignment horizontal="left"/>
    </xf>
    <xf numFmtId="0" fontId="7" fillId="0" borderId="11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</cellXfs>
  <cellStyles count="11">
    <cellStyle name="Normal" xfId="0" builtinId="0"/>
    <cellStyle name="Normal 2" xfId="4"/>
    <cellStyle name="Normal_(2017-2018)" xfId="8"/>
    <cellStyle name="Normal_Sheet1" xfId="1"/>
    <cellStyle name="Normal_Sheet1_1" xfId="2"/>
    <cellStyle name="Normal_Sheet1_2" xfId="5"/>
    <cellStyle name="Normal_Sheet2" xfId="6"/>
    <cellStyle name="Normal_проверка" xfId="3"/>
    <cellStyle name="Normal_Справки бюджет 2019" xfId="9"/>
    <cellStyle name="Normal_Справки бюджет 2019_1" xfId="10"/>
    <cellStyle name="Normal_Справки бюджет 2019_2_1" xfId="7"/>
  </cellStyles>
  <dxfs count="5">
    <dxf>
      <font>
        <color indexed="20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81</xdr:row>
      <xdr:rowOff>161924</xdr:rowOff>
    </xdr:from>
    <xdr:to>
      <xdr:col>4</xdr:col>
      <xdr:colOff>1028700</xdr:colOff>
      <xdr:row>104</xdr:row>
      <xdr:rowOff>57150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344" t="17377" r="26866" b="20365"/>
        <a:stretch/>
      </xdr:blipFill>
      <xdr:spPr>
        <a:xfrm>
          <a:off x="0" y="17164049"/>
          <a:ext cx="6848475" cy="4743451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48</xdr:row>
      <xdr:rowOff>104776</xdr:rowOff>
    </xdr:from>
    <xdr:to>
      <xdr:col>5</xdr:col>
      <xdr:colOff>752475</xdr:colOff>
      <xdr:row>73</xdr:row>
      <xdr:rowOff>28576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079" t="19502" r="31320" b="18990"/>
        <a:stretch/>
      </xdr:blipFill>
      <xdr:spPr>
        <a:xfrm>
          <a:off x="152400" y="10439401"/>
          <a:ext cx="7753350" cy="468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93"/>
  <sheetViews>
    <sheetView topLeftCell="A69" workbookViewId="0">
      <selection activeCell="D53" sqref="D53"/>
    </sheetView>
  </sheetViews>
  <sheetFormatPr defaultRowHeight="15" x14ac:dyDescent="0.25"/>
  <cols>
    <col min="1" max="1" width="32.5703125" customWidth="1"/>
    <col min="2" max="2" width="16.42578125" customWidth="1"/>
    <col min="3" max="3" width="15" customWidth="1"/>
    <col min="4" max="4" width="15.7109375" customWidth="1"/>
    <col min="5" max="5" width="16.85546875" customWidth="1"/>
    <col min="6" max="6" width="14.42578125" customWidth="1"/>
    <col min="7" max="7" width="14.28515625" customWidth="1"/>
    <col min="8" max="8" width="15.140625" customWidth="1"/>
    <col min="9" max="9" width="12.28515625" customWidth="1"/>
    <col min="10" max="10" width="13.42578125" customWidth="1"/>
    <col min="11" max="11" width="16.42578125" customWidth="1"/>
    <col min="12" max="12" width="17.28515625" customWidth="1"/>
    <col min="13" max="13" width="25.140625" customWidth="1"/>
    <col min="14" max="14" width="16.5703125" customWidth="1"/>
    <col min="15" max="15" width="17" customWidth="1"/>
    <col min="16" max="16" width="22.85546875" customWidth="1"/>
  </cols>
  <sheetData>
    <row r="1" spans="1:16" x14ac:dyDescent="0.25">
      <c r="A1" s="58" t="s">
        <v>169</v>
      </c>
    </row>
    <row r="2" spans="1:16" x14ac:dyDescent="0.25">
      <c r="A2" s="58" t="s">
        <v>109</v>
      </c>
    </row>
    <row r="3" spans="1:16" x14ac:dyDescent="0.25">
      <c r="B3" s="3"/>
      <c r="E3" s="2"/>
      <c r="F3" s="217" t="s">
        <v>242</v>
      </c>
      <c r="G3" s="217"/>
      <c r="H3" s="217"/>
    </row>
    <row r="4" spans="1:16" ht="45" x14ac:dyDescent="0.25">
      <c r="A4" s="145" t="s">
        <v>110</v>
      </c>
      <c r="B4" s="96" t="s">
        <v>112</v>
      </c>
      <c r="C4" s="97" t="s">
        <v>3</v>
      </c>
      <c r="D4" s="97" t="s">
        <v>4</v>
      </c>
      <c r="E4" s="95" t="s">
        <v>266</v>
      </c>
      <c r="F4" s="95" t="s">
        <v>115</v>
      </c>
      <c r="G4" s="95" t="s">
        <v>113</v>
      </c>
      <c r="H4" s="95" t="s">
        <v>116</v>
      </c>
      <c r="I4" s="188"/>
      <c r="J4" s="194"/>
      <c r="K4" s="194"/>
      <c r="L4" s="194"/>
      <c r="M4" s="194"/>
      <c r="N4" s="195"/>
      <c r="O4" s="196"/>
      <c r="P4" s="195"/>
    </row>
    <row r="5" spans="1:16" x14ac:dyDescent="0.25">
      <c r="A5" s="151" t="s">
        <v>108</v>
      </c>
      <c r="B5" s="146">
        <v>13</v>
      </c>
      <c r="C5" s="147">
        <v>2.76912</v>
      </c>
      <c r="D5" s="147">
        <v>1</v>
      </c>
      <c r="E5" s="148">
        <v>693</v>
      </c>
      <c r="F5" s="60">
        <f>B5*C5*D5*E5</f>
        <v>24947.002079999998</v>
      </c>
      <c r="G5" s="98">
        <v>0</v>
      </c>
      <c r="H5" s="67">
        <f>F5-G5</f>
        <v>24947.002079999998</v>
      </c>
      <c r="I5" s="188"/>
      <c r="J5" s="192"/>
      <c r="K5" s="192"/>
      <c r="L5" s="192"/>
      <c r="M5" s="192"/>
      <c r="N5" s="197"/>
      <c r="O5" s="193"/>
      <c r="P5" s="197"/>
    </row>
    <row r="6" spans="1:16" x14ac:dyDescent="0.25">
      <c r="A6" s="151" t="s">
        <v>13</v>
      </c>
      <c r="B6" s="146">
        <v>1981</v>
      </c>
      <c r="C6" s="147">
        <v>5.11843</v>
      </c>
      <c r="D6" s="147">
        <v>1.03</v>
      </c>
      <c r="E6" s="148">
        <v>693</v>
      </c>
      <c r="F6" s="60">
        <f t="shared" ref="F6:F10" si="0">B6*C6*D6*E6</f>
        <v>7237552.1005557002</v>
      </c>
      <c r="G6" s="98">
        <v>-35689.5</v>
      </c>
      <c r="H6" s="67">
        <f t="shared" ref="H6:H10" si="1">F6-G6</f>
        <v>7273241.6005557002</v>
      </c>
      <c r="I6" s="188"/>
      <c r="J6" s="192"/>
      <c r="K6" s="192"/>
      <c r="L6" s="192"/>
      <c r="M6" s="192"/>
      <c r="N6" s="197"/>
      <c r="O6" s="193"/>
      <c r="P6" s="197"/>
    </row>
    <row r="7" spans="1:16" x14ac:dyDescent="0.25">
      <c r="A7" s="151" t="s">
        <v>12</v>
      </c>
      <c r="B7" s="146">
        <v>1432</v>
      </c>
      <c r="C7" s="147">
        <v>8.5</v>
      </c>
      <c r="D7" s="147">
        <v>1.38</v>
      </c>
      <c r="E7" s="148">
        <v>693</v>
      </c>
      <c r="F7" s="60">
        <f t="shared" si="0"/>
        <v>11640570.479999999</v>
      </c>
      <c r="G7" s="98">
        <v>299842.62</v>
      </c>
      <c r="H7" s="67">
        <f t="shared" si="1"/>
        <v>11340727.859999999</v>
      </c>
      <c r="I7" s="188"/>
      <c r="J7" s="192"/>
      <c r="K7" s="192"/>
      <c r="L7" s="192"/>
      <c r="M7" s="192"/>
      <c r="N7" s="197"/>
      <c r="O7" s="193"/>
      <c r="P7" s="197"/>
    </row>
    <row r="8" spans="1:16" x14ac:dyDescent="0.25">
      <c r="A8" s="151" t="s">
        <v>10</v>
      </c>
      <c r="B8" s="146">
        <v>395</v>
      </c>
      <c r="C8" s="147">
        <v>2.4</v>
      </c>
      <c r="D8" s="147">
        <v>1.46</v>
      </c>
      <c r="E8" s="148">
        <v>693</v>
      </c>
      <c r="F8" s="60">
        <f t="shared" si="0"/>
        <v>959167.44</v>
      </c>
      <c r="G8" s="98">
        <v>-13760.21</v>
      </c>
      <c r="H8" s="67">
        <f t="shared" si="1"/>
        <v>972927.64999999991</v>
      </c>
      <c r="I8" s="188"/>
      <c r="J8" s="192"/>
      <c r="K8" s="192"/>
      <c r="L8" s="192"/>
      <c r="M8" s="192"/>
      <c r="N8" s="197"/>
      <c r="O8" s="193"/>
      <c r="P8" s="197"/>
    </row>
    <row r="9" spans="1:16" x14ac:dyDescent="0.25">
      <c r="A9" s="151" t="s">
        <v>11</v>
      </c>
      <c r="B9" s="146">
        <v>829</v>
      </c>
      <c r="C9" s="147">
        <v>8.5</v>
      </c>
      <c r="D9" s="147">
        <v>1.25</v>
      </c>
      <c r="E9" s="148">
        <v>693</v>
      </c>
      <c r="F9" s="60">
        <f t="shared" si="0"/>
        <v>6104030.625</v>
      </c>
      <c r="G9" s="98">
        <v>14726.25</v>
      </c>
      <c r="H9" s="67">
        <f t="shared" si="1"/>
        <v>6089304.375</v>
      </c>
      <c r="I9" s="188"/>
      <c r="J9" s="192"/>
      <c r="K9" s="192"/>
      <c r="L9" s="192"/>
      <c r="M9" s="192"/>
      <c r="N9" s="197"/>
      <c r="O9" s="193"/>
      <c r="P9" s="197"/>
    </row>
    <row r="10" spans="1:16" x14ac:dyDescent="0.25">
      <c r="A10" s="151" t="s">
        <v>9</v>
      </c>
      <c r="B10" s="146">
        <v>701</v>
      </c>
      <c r="C10" s="147">
        <v>8.5</v>
      </c>
      <c r="D10" s="147">
        <v>1.61</v>
      </c>
      <c r="E10" s="148">
        <v>693</v>
      </c>
      <c r="F10" s="60">
        <f t="shared" si="0"/>
        <v>6648077.205000001</v>
      </c>
      <c r="G10" s="98">
        <v>211802.75</v>
      </c>
      <c r="H10" s="67">
        <f t="shared" si="1"/>
        <v>6436274.455000001</v>
      </c>
      <c r="I10" s="188"/>
      <c r="J10" s="192"/>
      <c r="K10" s="192"/>
      <c r="L10" s="192"/>
      <c r="M10" s="192"/>
      <c r="N10" s="197"/>
      <c r="O10" s="193"/>
      <c r="P10" s="197"/>
    </row>
    <row r="11" spans="1:16" x14ac:dyDescent="0.25">
      <c r="A11" s="211" t="s">
        <v>267</v>
      </c>
      <c r="B11" s="89">
        <f>SUM(B5:B10)</f>
        <v>5351</v>
      </c>
      <c r="F11" s="7">
        <f>SUM(F5:F10)</f>
        <v>32614344.852635704</v>
      </c>
      <c r="G11" s="57">
        <f>SUM(G5:G10)</f>
        <v>476921.91000000003</v>
      </c>
      <c r="H11" s="7">
        <f>SUM(H5:H10)</f>
        <v>32137422.9426357</v>
      </c>
      <c r="I11" s="188"/>
      <c r="J11" s="195"/>
      <c r="K11" s="195"/>
      <c r="L11" s="195"/>
      <c r="M11" s="195"/>
      <c r="N11" s="195"/>
      <c r="O11" s="195"/>
      <c r="P11" s="195"/>
    </row>
    <row r="12" spans="1:16" x14ac:dyDescent="0.25">
      <c r="A12" s="61" t="s">
        <v>111</v>
      </c>
      <c r="B12" s="62">
        <f>F11/B11</f>
        <v>6094.9999724604195</v>
      </c>
      <c r="E12" s="155" t="s">
        <v>117</v>
      </c>
      <c r="F12" s="100">
        <v>32614345</v>
      </c>
      <c r="G12" s="102">
        <v>476922</v>
      </c>
      <c r="H12" s="101">
        <f>F12-G12</f>
        <v>32137423</v>
      </c>
      <c r="I12" s="155" t="s">
        <v>117</v>
      </c>
    </row>
    <row r="13" spans="1:16" x14ac:dyDescent="0.25">
      <c r="E13" s="155" t="s">
        <v>107</v>
      </c>
      <c r="F13" s="7">
        <f>F11-F12</f>
        <v>-0.1473642960190773</v>
      </c>
      <c r="G13" s="7">
        <f>G11-G12</f>
        <v>-8.999999996740371E-2</v>
      </c>
      <c r="H13" s="7">
        <f>H11-H12</f>
        <v>-5.7364299893379211E-2</v>
      </c>
      <c r="I13" s="155" t="s">
        <v>107</v>
      </c>
    </row>
    <row r="15" spans="1:16" x14ac:dyDescent="0.25">
      <c r="C15" s="218" t="s">
        <v>191</v>
      </c>
      <c r="D15" s="218"/>
      <c r="E15" s="218"/>
      <c r="F15" s="218"/>
      <c r="G15" s="218"/>
      <c r="H15" s="218"/>
    </row>
    <row r="17" spans="1:9" x14ac:dyDescent="0.25">
      <c r="A17" s="4"/>
      <c r="B17" s="189"/>
      <c r="C17" s="189"/>
      <c r="D17" s="189"/>
      <c r="E17" s="189"/>
      <c r="F17" s="189"/>
      <c r="G17" s="189"/>
      <c r="H17" s="189"/>
      <c r="I17" s="188"/>
    </row>
    <row r="18" spans="1:9" x14ac:dyDescent="0.25">
      <c r="A18" s="4" t="s">
        <v>23</v>
      </c>
    </row>
    <row r="19" spans="1:9" x14ac:dyDescent="0.25">
      <c r="A19" s="199" t="s">
        <v>14</v>
      </c>
      <c r="B19" s="199" t="s">
        <v>15</v>
      </c>
      <c r="C19" s="199" t="s">
        <v>16</v>
      </c>
      <c r="D19" s="199" t="s">
        <v>17</v>
      </c>
      <c r="E19" s="199" t="s">
        <v>18</v>
      </c>
      <c r="F19" s="199" t="s">
        <v>19</v>
      </c>
      <c r="G19" s="199" t="s">
        <v>20</v>
      </c>
      <c r="H19" s="199" t="s">
        <v>268</v>
      </c>
      <c r="I19" s="199" t="s">
        <v>22</v>
      </c>
    </row>
    <row r="20" spans="1:9" x14ac:dyDescent="0.25">
      <c r="A20" s="200" t="s">
        <v>108</v>
      </c>
      <c r="B20" s="209">
        <v>1240</v>
      </c>
      <c r="C20" s="209">
        <v>0</v>
      </c>
      <c r="D20" s="209">
        <v>0</v>
      </c>
      <c r="E20" s="209">
        <v>0</v>
      </c>
      <c r="F20" s="209">
        <v>0</v>
      </c>
      <c r="G20" s="209">
        <v>0</v>
      </c>
      <c r="H20" s="209">
        <v>0</v>
      </c>
      <c r="I20" s="209">
        <v>1240</v>
      </c>
    </row>
    <row r="21" spans="1:9" x14ac:dyDescent="0.25">
      <c r="A21" s="200" t="s">
        <v>13</v>
      </c>
      <c r="B21" s="209">
        <v>0</v>
      </c>
      <c r="C21" s="209">
        <v>0</v>
      </c>
      <c r="D21" s="209">
        <v>0</v>
      </c>
      <c r="E21" s="209">
        <v>86136</v>
      </c>
      <c r="F21" s="209">
        <v>102533</v>
      </c>
      <c r="G21" s="209">
        <v>71792</v>
      </c>
      <c r="H21" s="209">
        <v>3540</v>
      </c>
      <c r="I21" s="209">
        <v>264001</v>
      </c>
    </row>
    <row r="22" spans="1:9" x14ac:dyDescent="0.25">
      <c r="A22" s="200" t="s">
        <v>12</v>
      </c>
      <c r="B22" s="209">
        <v>136267</v>
      </c>
      <c r="C22" s="209">
        <v>114</v>
      </c>
      <c r="D22" s="209">
        <v>0</v>
      </c>
      <c r="E22" s="209">
        <v>5867</v>
      </c>
      <c r="F22" s="209">
        <v>0</v>
      </c>
      <c r="G22" s="209">
        <v>0</v>
      </c>
      <c r="H22" s="209">
        <v>4440</v>
      </c>
      <c r="I22" s="209">
        <v>146688</v>
      </c>
    </row>
    <row r="23" spans="1:9" x14ac:dyDescent="0.25">
      <c r="A23" s="200" t="s">
        <v>10</v>
      </c>
      <c r="B23" s="209">
        <v>0</v>
      </c>
      <c r="C23" s="209">
        <v>0</v>
      </c>
      <c r="D23" s="209">
        <v>0</v>
      </c>
      <c r="E23" s="209">
        <v>59930</v>
      </c>
      <c r="F23" s="209">
        <v>0</v>
      </c>
      <c r="G23" s="209">
        <v>0</v>
      </c>
      <c r="H23" s="209">
        <v>0</v>
      </c>
      <c r="I23" s="209">
        <v>59930</v>
      </c>
    </row>
    <row r="24" spans="1:9" x14ac:dyDescent="0.25">
      <c r="A24" s="200" t="s">
        <v>11</v>
      </c>
      <c r="B24" s="209">
        <v>19284</v>
      </c>
      <c r="C24" s="209">
        <v>164306</v>
      </c>
      <c r="D24" s="209">
        <v>0</v>
      </c>
      <c r="E24" s="209">
        <v>0</v>
      </c>
      <c r="F24" s="209">
        <v>0</v>
      </c>
      <c r="G24" s="209">
        <v>0</v>
      </c>
      <c r="H24" s="209">
        <v>2340</v>
      </c>
      <c r="I24" s="209">
        <v>185930</v>
      </c>
    </row>
    <row r="25" spans="1:9" x14ac:dyDescent="0.25">
      <c r="A25" s="200" t="s">
        <v>9</v>
      </c>
      <c r="B25" s="209">
        <v>7155</v>
      </c>
      <c r="C25" s="209">
        <v>0</v>
      </c>
      <c r="D25" s="209">
        <v>52881</v>
      </c>
      <c r="E25" s="209">
        <v>0</v>
      </c>
      <c r="F25" s="209">
        <v>0</v>
      </c>
      <c r="G25" s="209">
        <v>0</v>
      </c>
      <c r="H25" s="209">
        <v>2580</v>
      </c>
      <c r="I25" s="209">
        <v>62616</v>
      </c>
    </row>
    <row r="26" spans="1:9" x14ac:dyDescent="0.25">
      <c r="A26" s="64" t="s">
        <v>35</v>
      </c>
      <c r="B26" s="3">
        <f>SUM(B20:B25)</f>
        <v>163946</v>
      </c>
      <c r="C26" s="3">
        <f t="shared" ref="C26:I26" si="2">SUM(C20:C25)</f>
        <v>164420</v>
      </c>
      <c r="D26" s="3">
        <f t="shared" si="2"/>
        <v>52881</v>
      </c>
      <c r="E26" s="3">
        <f t="shared" si="2"/>
        <v>151933</v>
      </c>
      <c r="F26" s="3">
        <f t="shared" si="2"/>
        <v>102533</v>
      </c>
      <c r="G26" s="3">
        <f t="shared" si="2"/>
        <v>71792</v>
      </c>
      <c r="H26" s="3">
        <f t="shared" si="2"/>
        <v>12900</v>
      </c>
      <c r="I26" s="3">
        <f t="shared" si="2"/>
        <v>720405</v>
      </c>
    </row>
    <row r="28" spans="1:9" x14ac:dyDescent="0.25">
      <c r="A28" s="4" t="s">
        <v>24</v>
      </c>
    </row>
    <row r="29" spans="1:9" x14ac:dyDescent="0.25">
      <c r="A29" s="199" t="s">
        <v>14</v>
      </c>
      <c r="B29" s="199" t="s">
        <v>15</v>
      </c>
      <c r="C29" s="199" t="s">
        <v>16</v>
      </c>
      <c r="D29" s="199" t="s">
        <v>17</v>
      </c>
      <c r="E29" s="199" t="s">
        <v>18</v>
      </c>
      <c r="F29" s="199" t="s">
        <v>19</v>
      </c>
      <c r="G29" s="199" t="s">
        <v>20</v>
      </c>
      <c r="H29" s="199" t="s">
        <v>268</v>
      </c>
      <c r="I29" s="63" t="s">
        <v>22</v>
      </c>
    </row>
    <row r="30" spans="1:9" x14ac:dyDescent="0.25">
      <c r="A30" s="200" t="s">
        <v>108</v>
      </c>
      <c r="B30" s="201">
        <v>1</v>
      </c>
      <c r="C30" s="201">
        <v>0</v>
      </c>
      <c r="D30" s="201">
        <v>0</v>
      </c>
      <c r="E30" s="201">
        <v>0</v>
      </c>
      <c r="F30" s="201">
        <v>0</v>
      </c>
      <c r="G30" s="201">
        <v>0</v>
      </c>
      <c r="H30" s="201">
        <v>0</v>
      </c>
      <c r="I30" s="59">
        <f>SUM(B30:H30)</f>
        <v>1</v>
      </c>
    </row>
    <row r="31" spans="1:9" x14ac:dyDescent="0.25">
      <c r="A31" s="200" t="s">
        <v>13</v>
      </c>
      <c r="B31" s="201">
        <v>0</v>
      </c>
      <c r="C31" s="201">
        <v>0</v>
      </c>
      <c r="D31" s="201">
        <v>0</v>
      </c>
      <c r="E31" s="201">
        <v>0.32627149139586592</v>
      </c>
      <c r="F31" s="201">
        <v>0.38838110461702796</v>
      </c>
      <c r="G31" s="201">
        <v>0.27</v>
      </c>
      <c r="H31" s="201">
        <v>1.3409040117272283E-2</v>
      </c>
      <c r="I31" s="59">
        <f t="shared" ref="I31:I33" si="3">SUM(B31:H31)</f>
        <v>0.99806163613016619</v>
      </c>
    </row>
    <row r="32" spans="1:9" x14ac:dyDescent="0.25">
      <c r="A32" s="200" t="s">
        <v>12</v>
      </c>
      <c r="B32" s="201">
        <v>0.92895806064572428</v>
      </c>
      <c r="C32" s="201">
        <v>7.771596858638743E-4</v>
      </c>
      <c r="D32" s="201">
        <v>0</v>
      </c>
      <c r="E32" s="201">
        <v>3.9996455061082022E-2</v>
      </c>
      <c r="F32" s="201">
        <v>0</v>
      </c>
      <c r="G32" s="201">
        <v>0</v>
      </c>
      <c r="H32" s="201">
        <v>3.0268324607329842E-2</v>
      </c>
      <c r="I32" s="59">
        <f t="shared" si="3"/>
        <v>1</v>
      </c>
    </row>
    <row r="33" spans="1:11" x14ac:dyDescent="0.25">
      <c r="A33" s="200" t="s">
        <v>10</v>
      </c>
      <c r="B33" s="201">
        <v>0</v>
      </c>
      <c r="C33" s="201">
        <v>0</v>
      </c>
      <c r="D33" s="201">
        <v>0</v>
      </c>
      <c r="E33" s="201">
        <v>1</v>
      </c>
      <c r="F33" s="201">
        <v>0</v>
      </c>
      <c r="G33" s="201">
        <v>0</v>
      </c>
      <c r="H33" s="201">
        <v>0</v>
      </c>
      <c r="I33" s="59">
        <f t="shared" si="3"/>
        <v>1</v>
      </c>
    </row>
    <row r="34" spans="1:11" x14ac:dyDescent="0.25">
      <c r="A34" s="200" t="s">
        <v>11</v>
      </c>
      <c r="B34" s="201">
        <v>0.10371645242833324</v>
      </c>
      <c r="C34" s="201">
        <v>0.8836981659764428</v>
      </c>
      <c r="D34" s="201">
        <v>0</v>
      </c>
      <c r="E34" s="201">
        <v>0</v>
      </c>
      <c r="F34" s="201">
        <v>0</v>
      </c>
      <c r="G34" s="201">
        <v>0</v>
      </c>
      <c r="H34" s="201">
        <v>1.2585381595224009E-2</v>
      </c>
      <c r="I34" s="59">
        <f>SUM(B34:H34)</f>
        <v>1</v>
      </c>
      <c r="J34" t="s">
        <v>168</v>
      </c>
    </row>
    <row r="35" spans="1:11" x14ac:dyDescent="0.25">
      <c r="A35" s="200" t="s">
        <v>9</v>
      </c>
      <c r="B35" s="201">
        <v>0.12</v>
      </c>
      <c r="C35" s="201">
        <v>0</v>
      </c>
      <c r="D35" s="201">
        <v>0.84452855500191648</v>
      </c>
      <c r="E35" s="201">
        <v>0</v>
      </c>
      <c r="F35" s="201">
        <v>0</v>
      </c>
      <c r="G35" s="201">
        <v>0</v>
      </c>
      <c r="H35" s="201">
        <v>4.1203526255270219E-2</v>
      </c>
      <c r="I35" s="59">
        <f>SUM(B35:H35)-0.01</f>
        <v>0.9957320812571866</v>
      </c>
    </row>
    <row r="36" spans="1:11" x14ac:dyDescent="0.25">
      <c r="A36" s="64" t="s">
        <v>35</v>
      </c>
      <c r="B36" s="2">
        <f>SUM(B30:B35)</f>
        <v>2.1526745130740577</v>
      </c>
      <c r="C36" s="2">
        <f t="shared" ref="C36:G36" si="4">SUM(C30:C35)</f>
        <v>0.88447532566230669</v>
      </c>
      <c r="D36" s="2">
        <f t="shared" si="4"/>
        <v>0.84452855500191648</v>
      </c>
      <c r="E36" s="2">
        <f t="shared" si="4"/>
        <v>1.366267946456948</v>
      </c>
      <c r="F36" s="2">
        <f t="shared" si="4"/>
        <v>0.38838110461702796</v>
      </c>
      <c r="G36" s="2">
        <f t="shared" si="4"/>
        <v>0.27</v>
      </c>
      <c r="H36" s="2">
        <f>SUM(H30:H35)-0.01</f>
        <v>8.7466272575096357E-2</v>
      </c>
      <c r="I36" s="2">
        <f>SUM(I30:I35)+0.01</f>
        <v>6.003793717387353</v>
      </c>
    </row>
    <row r="37" spans="1:11" x14ac:dyDescent="0.25">
      <c r="A37" s="219"/>
      <c r="B37" s="220"/>
      <c r="C37" s="220"/>
      <c r="D37" s="220"/>
      <c r="E37" s="220"/>
      <c r="F37" s="220"/>
      <c r="G37" s="220"/>
      <c r="H37" s="220"/>
      <c r="I37" s="220"/>
    </row>
    <row r="39" spans="1:11" x14ac:dyDescent="0.25">
      <c r="A39" s="4" t="s">
        <v>25</v>
      </c>
    </row>
    <row r="40" spans="1:11" ht="30" x14ac:dyDescent="0.25">
      <c r="A40" s="191" t="s">
        <v>1</v>
      </c>
      <c r="B40" s="191" t="s">
        <v>2</v>
      </c>
      <c r="C40" s="191" t="s">
        <v>3</v>
      </c>
      <c r="D40" s="191" t="s">
        <v>4</v>
      </c>
      <c r="E40" s="191" t="s">
        <v>0</v>
      </c>
      <c r="F40" s="191" t="s">
        <v>5</v>
      </c>
      <c r="G40" s="191" t="s">
        <v>6</v>
      </c>
      <c r="H40" s="191" t="s">
        <v>7</v>
      </c>
      <c r="I40" s="191" t="s">
        <v>36</v>
      </c>
      <c r="J40" s="191" t="s">
        <v>114</v>
      </c>
      <c r="K40" s="191" t="s">
        <v>8</v>
      </c>
    </row>
    <row r="41" spans="1:11" x14ac:dyDescent="0.25">
      <c r="A41" s="187" t="s">
        <v>108</v>
      </c>
      <c r="B41" s="205">
        <v>13</v>
      </c>
      <c r="C41" s="190">
        <v>2.76912</v>
      </c>
      <c r="D41" s="190">
        <v>1</v>
      </c>
      <c r="E41" s="190">
        <v>24946.999733448029</v>
      </c>
      <c r="F41" s="205">
        <v>13</v>
      </c>
      <c r="G41" s="190">
        <v>2072.9899999999998</v>
      </c>
      <c r="H41" s="190">
        <v>26948.869873046875</v>
      </c>
      <c r="I41" s="190">
        <v>0</v>
      </c>
      <c r="J41" s="190">
        <v>0</v>
      </c>
      <c r="K41" s="190">
        <v>51895.869606494904</v>
      </c>
    </row>
    <row r="42" spans="1:11" x14ac:dyDescent="0.25">
      <c r="A42" s="187" t="s">
        <v>9</v>
      </c>
      <c r="B42" s="205">
        <v>701</v>
      </c>
      <c r="C42" s="190">
        <v>8.5</v>
      </c>
      <c r="D42" s="190">
        <v>1.61</v>
      </c>
      <c r="E42" s="190">
        <v>6648077.2640692592</v>
      </c>
      <c r="F42" s="205">
        <v>791</v>
      </c>
      <c r="G42" s="190">
        <v>1357.67</v>
      </c>
      <c r="H42" s="190">
        <v>1073917.0047607422</v>
      </c>
      <c r="I42" s="190">
        <v>9294925.3800000008</v>
      </c>
      <c r="J42" s="190">
        <v>211802.75</v>
      </c>
      <c r="K42" s="190">
        <v>16805116.898830004</v>
      </c>
    </row>
    <row r="43" spans="1:11" x14ac:dyDescent="0.25">
      <c r="A43" s="187" t="s">
        <v>10</v>
      </c>
      <c r="B43" s="205">
        <v>395</v>
      </c>
      <c r="C43" s="190">
        <v>2.4</v>
      </c>
      <c r="D43" s="190">
        <v>1.46</v>
      </c>
      <c r="E43" s="190">
        <v>959167.50317507843</v>
      </c>
      <c r="F43" s="205">
        <v>921</v>
      </c>
      <c r="G43" s="190">
        <v>771.23</v>
      </c>
      <c r="H43" s="190">
        <v>710302.81201171875</v>
      </c>
      <c r="I43" s="190">
        <v>522377.11450000003</v>
      </c>
      <c r="J43" s="190">
        <v>-13760.21</v>
      </c>
      <c r="K43" s="190">
        <v>2205607.6396867973</v>
      </c>
    </row>
    <row r="44" spans="1:11" x14ac:dyDescent="0.25">
      <c r="A44" s="187" t="s">
        <v>11</v>
      </c>
      <c r="B44" s="205">
        <v>829</v>
      </c>
      <c r="C44" s="190">
        <v>8.5</v>
      </c>
      <c r="D44" s="190">
        <v>1.25</v>
      </c>
      <c r="E44" s="190">
        <v>6104030.625</v>
      </c>
      <c r="F44" s="205">
        <v>940</v>
      </c>
      <c r="G44" s="190">
        <v>1775.7</v>
      </c>
      <c r="H44" s="190">
        <v>1669157.9541015625</v>
      </c>
      <c r="I44" s="190">
        <v>7221108.8799999999</v>
      </c>
      <c r="J44" s="190">
        <v>14726.25</v>
      </c>
      <c r="K44" s="190">
        <v>14979571.209101561</v>
      </c>
    </row>
    <row r="45" spans="1:11" x14ac:dyDescent="0.25">
      <c r="A45" s="187" t="s">
        <v>13</v>
      </c>
      <c r="B45" s="205">
        <v>1981</v>
      </c>
      <c r="C45" s="190">
        <v>5.11843</v>
      </c>
      <c r="D45" s="190">
        <v>1.03</v>
      </c>
      <c r="E45" s="190">
        <v>7237552.0941361198</v>
      </c>
      <c r="F45" s="205">
        <v>1751</v>
      </c>
      <c r="G45" s="190">
        <v>854.12</v>
      </c>
      <c r="H45" s="190">
        <v>1495564.1114501953</v>
      </c>
      <c r="I45" s="190">
        <v>2148377.986</v>
      </c>
      <c r="J45" s="190">
        <v>-35689.5</v>
      </c>
      <c r="K45" s="190">
        <v>10917183.691586314</v>
      </c>
    </row>
    <row r="46" spans="1:11" x14ac:dyDescent="0.25">
      <c r="A46" s="187" t="s">
        <v>12</v>
      </c>
      <c r="B46" s="205">
        <v>1432</v>
      </c>
      <c r="C46" s="190">
        <v>8.5</v>
      </c>
      <c r="D46" s="190">
        <v>1.38</v>
      </c>
      <c r="E46" s="190">
        <v>11640570.439777851</v>
      </c>
      <c r="F46" s="205">
        <v>1758</v>
      </c>
      <c r="G46" s="190">
        <v>2072.9899999999998</v>
      </c>
      <c r="H46" s="190">
        <v>3644316.4028320313</v>
      </c>
      <c r="I46" s="190">
        <v>53084744.780000001</v>
      </c>
      <c r="J46" s="190">
        <v>299842.62</v>
      </c>
      <c r="K46" s="190">
        <v>68069789.002609879</v>
      </c>
    </row>
    <row r="47" spans="1:11" x14ac:dyDescent="0.25">
      <c r="A47" s="88" t="s">
        <v>35</v>
      </c>
      <c r="B47" s="89">
        <f>SUM(B41:B46)</f>
        <v>5351</v>
      </c>
      <c r="C47" s="221" t="s">
        <v>106</v>
      </c>
      <c r="D47" s="221"/>
      <c r="E47" s="104">
        <f>SUM(E41:E46)</f>
        <v>32614344.925891757</v>
      </c>
      <c r="F47" s="89">
        <f>SUM(F41:F46)</f>
        <v>6174</v>
      </c>
      <c r="G47" s="90"/>
      <c r="H47" s="91">
        <f>SUM(H41:H46)</f>
        <v>8620207.1550292969</v>
      </c>
      <c r="I47" s="91">
        <f>SUM(I41:I46)</f>
        <v>72271534.140500009</v>
      </c>
      <c r="J47" s="91">
        <f>SUM(J41:J46)</f>
        <v>476921.91000000003</v>
      </c>
      <c r="K47" s="91">
        <f>SUM(K41:K46)</f>
        <v>113029164.31142105</v>
      </c>
    </row>
    <row r="48" spans="1:11" x14ac:dyDescent="0.25">
      <c r="C48" s="222" t="s">
        <v>105</v>
      </c>
      <c r="D48" s="222"/>
      <c r="E48" s="103">
        <f>F12</f>
        <v>32614345</v>
      </c>
    </row>
    <row r="49" spans="1:12" x14ac:dyDescent="0.25">
      <c r="C49" s="222" t="s">
        <v>107</v>
      </c>
      <c r="D49" s="222"/>
      <c r="E49" s="7">
        <f>E47-E48</f>
        <v>-7.4108242988586426E-2</v>
      </c>
    </row>
    <row r="53" spans="1:12" x14ac:dyDescent="0.25">
      <c r="A53" s="4" t="s">
        <v>39</v>
      </c>
    </row>
    <row r="54" spans="1:12" ht="75" x14ac:dyDescent="0.25">
      <c r="A54" s="212" t="s">
        <v>1</v>
      </c>
      <c r="B54" s="212" t="s">
        <v>37</v>
      </c>
      <c r="C54" s="212" t="s">
        <v>26</v>
      </c>
      <c r="D54" s="212" t="s">
        <v>27</v>
      </c>
      <c r="E54" s="212" t="s">
        <v>28</v>
      </c>
      <c r="F54" s="212" t="s">
        <v>29</v>
      </c>
      <c r="G54" s="212" t="s">
        <v>30</v>
      </c>
      <c r="H54" s="212" t="s">
        <v>31</v>
      </c>
      <c r="I54" s="212" t="s">
        <v>32</v>
      </c>
      <c r="J54" s="213" t="s">
        <v>20</v>
      </c>
      <c r="K54" s="213" t="s">
        <v>268</v>
      </c>
      <c r="L54" s="212" t="s">
        <v>8</v>
      </c>
    </row>
    <row r="55" spans="1:12" x14ac:dyDescent="0.25">
      <c r="A55" s="200" t="s">
        <v>108</v>
      </c>
      <c r="B55" s="201">
        <v>51895.869606494904</v>
      </c>
      <c r="C55" s="201">
        <v>75</v>
      </c>
      <c r="D55" s="201">
        <v>38921.902204871178</v>
      </c>
      <c r="E55" s="201">
        <v>38921.902204871178</v>
      </c>
      <c r="F55" s="201">
        <v>0</v>
      </c>
      <c r="G55" s="201">
        <v>0</v>
      </c>
      <c r="H55" s="201">
        <v>0</v>
      </c>
      <c r="I55" s="201">
        <v>0</v>
      </c>
      <c r="J55" s="201">
        <v>0</v>
      </c>
      <c r="K55" s="201">
        <v>0</v>
      </c>
      <c r="L55" s="201">
        <v>38921.902204871178</v>
      </c>
    </row>
    <row r="56" spans="1:12" x14ac:dyDescent="0.25">
      <c r="A56" s="200" t="s">
        <v>9</v>
      </c>
      <c r="B56" s="201">
        <v>16805116.898830004</v>
      </c>
      <c r="C56" s="201">
        <v>75</v>
      </c>
      <c r="D56" s="201">
        <v>12603837.674122503</v>
      </c>
      <c r="E56" s="201">
        <v>1440214.2991942395</v>
      </c>
      <c r="F56" s="201">
        <v>0</v>
      </c>
      <c r="G56" s="201">
        <v>10644300.818405394</v>
      </c>
      <c r="H56" s="201">
        <v>0</v>
      </c>
      <c r="I56" s="201">
        <v>0</v>
      </c>
      <c r="J56" s="201">
        <v>0</v>
      </c>
      <c r="K56" s="201">
        <v>519322.55652287049</v>
      </c>
      <c r="L56" s="201">
        <v>12603837.674122503</v>
      </c>
    </row>
    <row r="57" spans="1:12" x14ac:dyDescent="0.25">
      <c r="A57" s="200" t="s">
        <v>10</v>
      </c>
      <c r="B57" s="201">
        <v>2205607.6396867973</v>
      </c>
      <c r="C57" s="201">
        <v>75</v>
      </c>
      <c r="D57" s="201">
        <v>1654205.7297650981</v>
      </c>
      <c r="E57" s="201">
        <v>0</v>
      </c>
      <c r="F57" s="201">
        <v>0</v>
      </c>
      <c r="G57" s="201">
        <v>0</v>
      </c>
      <c r="H57" s="201">
        <v>1654205.7297650981</v>
      </c>
      <c r="I57" s="201">
        <v>0</v>
      </c>
      <c r="J57" s="201">
        <v>0</v>
      </c>
      <c r="K57" s="201">
        <v>0</v>
      </c>
      <c r="L57" s="201">
        <v>1654205.7297650981</v>
      </c>
    </row>
    <row r="58" spans="1:12" x14ac:dyDescent="0.25">
      <c r="A58" s="200" t="s">
        <v>11</v>
      </c>
      <c r="B58" s="201">
        <v>14979571.209101561</v>
      </c>
      <c r="C58" s="201">
        <v>75</v>
      </c>
      <c r="D58" s="201">
        <v>11234678.406826172</v>
      </c>
      <c r="E58" s="201">
        <v>1165220.9885292093</v>
      </c>
      <c r="F58" s="201">
        <v>9928064.7034474332</v>
      </c>
      <c r="G58" s="201">
        <v>0</v>
      </c>
      <c r="H58" s="201">
        <v>0</v>
      </c>
      <c r="I58" s="201">
        <v>0</v>
      </c>
      <c r="J58" s="201">
        <v>0</v>
      </c>
      <c r="K58" s="201">
        <v>141392.71484953069</v>
      </c>
      <c r="L58" s="201">
        <v>11234678.406826172</v>
      </c>
    </row>
    <row r="59" spans="1:12" x14ac:dyDescent="0.25">
      <c r="A59" s="200" t="s">
        <v>13</v>
      </c>
      <c r="B59" s="201">
        <v>10917183.691586314</v>
      </c>
      <c r="C59" s="201">
        <v>75</v>
      </c>
      <c r="D59" s="201">
        <v>8187887.7686897349</v>
      </c>
      <c r="E59" s="201">
        <v>0</v>
      </c>
      <c r="F59" s="201">
        <v>0</v>
      </c>
      <c r="G59" s="201">
        <v>0</v>
      </c>
      <c r="H59" s="201">
        <v>2671474.3536723685</v>
      </c>
      <c r="I59" s="201">
        <v>3180020.8960839715</v>
      </c>
      <c r="J59" s="201">
        <v>2226600.8033673111</v>
      </c>
      <c r="K59" s="201">
        <v>109791.71556608369</v>
      </c>
      <c r="L59" s="201">
        <v>8187887.7686897349</v>
      </c>
    </row>
    <row r="60" spans="1:12" x14ac:dyDescent="0.25">
      <c r="A60" s="200" t="s">
        <v>12</v>
      </c>
      <c r="B60" s="201">
        <v>68069789.002609879</v>
      </c>
      <c r="C60" s="201">
        <v>75</v>
      </c>
      <c r="D60" s="201">
        <v>51052341.751957409</v>
      </c>
      <c r="E60" s="201">
        <v>47425484.385321096</v>
      </c>
      <c r="F60" s="201">
        <v>39675.83</v>
      </c>
      <c r="G60" s="201">
        <v>0</v>
      </c>
      <c r="H60" s="201">
        <v>2041912.68</v>
      </c>
      <c r="I60" s="201">
        <v>0</v>
      </c>
      <c r="J60" s="201">
        <v>0</v>
      </c>
      <c r="K60" s="201">
        <v>1545268.8521125852</v>
      </c>
      <c r="L60" s="201">
        <v>51052341.751957409</v>
      </c>
    </row>
    <row r="61" spans="1:12" x14ac:dyDescent="0.25">
      <c r="A61" s="92" t="s">
        <v>96</v>
      </c>
      <c r="B61" s="91">
        <f>SUM(B55:B60)</f>
        <v>113029164.31142105</v>
      </c>
      <c r="D61" s="5">
        <f t="shared" ref="D61:L61" si="5">SUM(D55:D60)</f>
        <v>84771873.233565792</v>
      </c>
      <c r="E61" s="5">
        <f t="shared" si="5"/>
        <v>50069841.575249419</v>
      </c>
      <c r="F61" s="5">
        <f>SUM(F55:F60)</f>
        <v>9967740.5334474333</v>
      </c>
      <c r="G61" s="5">
        <f t="shared" si="5"/>
        <v>10644300.818405394</v>
      </c>
      <c r="H61" s="5">
        <f>SUM(H55:H60)</f>
        <v>6367592.7634374667</v>
      </c>
      <c r="I61" s="5">
        <f t="shared" si="5"/>
        <v>3180020.8960839715</v>
      </c>
      <c r="J61" s="5">
        <f t="shared" si="5"/>
        <v>2226600.8033673111</v>
      </c>
      <c r="K61" s="5">
        <f t="shared" si="5"/>
        <v>2315775.8390510702</v>
      </c>
      <c r="L61" s="5">
        <f t="shared" si="5"/>
        <v>84771873.233565792</v>
      </c>
    </row>
    <row r="62" spans="1:12" x14ac:dyDescent="0.25">
      <c r="A62" s="9" t="s">
        <v>97</v>
      </c>
      <c r="B62" s="7">
        <f>D61</f>
        <v>84771873.233565792</v>
      </c>
    </row>
    <row r="63" spans="1:12" ht="30" x14ac:dyDescent="0.25">
      <c r="A63" s="9" t="s">
        <v>170</v>
      </c>
      <c r="B63" s="66">
        <f>L64</f>
        <v>59501979</v>
      </c>
      <c r="D63" s="1"/>
      <c r="L63" s="95" t="s">
        <v>103</v>
      </c>
    </row>
    <row r="64" spans="1:12" x14ac:dyDescent="0.25">
      <c r="A64" s="12" t="s">
        <v>100</v>
      </c>
      <c r="B64" s="8">
        <f>B62-B63</f>
        <v>25269894.233565792</v>
      </c>
      <c r="C64" s="214" t="s">
        <v>34</v>
      </c>
      <c r="D64" s="214"/>
      <c r="E64" s="93">
        <v>24589350</v>
      </c>
      <c r="F64" s="93">
        <v>14178870</v>
      </c>
      <c r="G64" s="93">
        <v>8248077</v>
      </c>
      <c r="H64" s="93">
        <v>6537844</v>
      </c>
      <c r="I64" s="93">
        <v>2468491</v>
      </c>
      <c r="J64" s="93">
        <v>1226253</v>
      </c>
      <c r="K64" s="93">
        <v>2253094</v>
      </c>
      <c r="L64" s="94">
        <f>SUM(E64:K64)</f>
        <v>59501979</v>
      </c>
    </row>
    <row r="65" spans="1:13" x14ac:dyDescent="0.25">
      <c r="A65" s="9" t="s">
        <v>98</v>
      </c>
      <c r="B65" s="8">
        <f>B61-B62</f>
        <v>28257291.077855259</v>
      </c>
      <c r="E65" s="65">
        <f>E61-E64</f>
        <v>25480491.575249419</v>
      </c>
      <c r="F65" s="5">
        <f t="shared" ref="F65:L65" si="6">F61-F64</f>
        <v>-4211129.4665525667</v>
      </c>
      <c r="G65" s="65">
        <f t="shared" si="6"/>
        <v>2396223.8184053935</v>
      </c>
      <c r="H65" s="5">
        <f t="shared" si="6"/>
        <v>-170251.2365625333</v>
      </c>
      <c r="I65" s="65">
        <f t="shared" si="6"/>
        <v>711529.89608397149</v>
      </c>
      <c r="J65" s="65">
        <f t="shared" si="6"/>
        <v>1000347.8033673111</v>
      </c>
      <c r="K65" s="144">
        <f t="shared" si="6"/>
        <v>62681.839051070157</v>
      </c>
      <c r="L65" s="65">
        <f t="shared" si="6"/>
        <v>25269894.233565792</v>
      </c>
      <c r="M65" s="122" t="s">
        <v>102</v>
      </c>
    </row>
    <row r="66" spans="1:13" x14ac:dyDescent="0.25">
      <c r="A66" s="10" t="s">
        <v>99</v>
      </c>
      <c r="B66" s="7">
        <f>B64+B65</f>
        <v>53527185.311421052</v>
      </c>
      <c r="F66" s="11" t="s">
        <v>38</v>
      </c>
      <c r="H66" s="11" t="s">
        <v>38</v>
      </c>
      <c r="K66" s="11"/>
      <c r="M66" s="215" t="s">
        <v>104</v>
      </c>
    </row>
    <row r="67" spans="1:13" ht="62.25" customHeight="1" x14ac:dyDescent="0.25">
      <c r="A67" s="12" t="s">
        <v>171</v>
      </c>
      <c r="B67" s="106">
        <v>9155346</v>
      </c>
      <c r="E67" s="105"/>
      <c r="F67" s="105"/>
      <c r="G67" s="105"/>
      <c r="H67" s="105"/>
      <c r="I67" s="105"/>
      <c r="J67" s="105"/>
      <c r="K67" s="105"/>
      <c r="M67" s="216"/>
    </row>
    <row r="68" spans="1:13" x14ac:dyDescent="0.25">
      <c r="A68" s="8" t="s">
        <v>101</v>
      </c>
      <c r="B68" s="7">
        <f>B66-B67</f>
        <v>44371839.311421052</v>
      </c>
      <c r="D68" s="58" t="s">
        <v>245</v>
      </c>
    </row>
    <row r="72" spans="1:13" s="204" customFormat="1" x14ac:dyDescent="0.25"/>
    <row r="77" spans="1:13" s="188" customFormat="1" x14ac:dyDescent="0.25">
      <c r="A77" s="4" t="s">
        <v>196</v>
      </c>
    </row>
    <row r="78" spans="1:13" s="188" customFormat="1" x14ac:dyDescent="0.25">
      <c r="A78" s="206" t="s">
        <v>1</v>
      </c>
      <c r="B78" s="206" t="s">
        <v>37</v>
      </c>
      <c r="C78" s="206" t="s">
        <v>26</v>
      </c>
      <c r="D78" s="206" t="s">
        <v>27</v>
      </c>
      <c r="E78" s="206" t="s">
        <v>28</v>
      </c>
      <c r="F78" s="206" t="s">
        <v>29</v>
      </c>
      <c r="G78" s="206" t="s">
        <v>30</v>
      </c>
      <c r="H78" s="206" t="s">
        <v>31</v>
      </c>
      <c r="I78" s="206" t="s">
        <v>32</v>
      </c>
      <c r="J78" s="206" t="s">
        <v>33</v>
      </c>
      <c r="K78" s="206" t="s">
        <v>269</v>
      </c>
      <c r="L78" s="206" t="s">
        <v>8</v>
      </c>
    </row>
    <row r="79" spans="1:13" s="188" customFormat="1" x14ac:dyDescent="0.25">
      <c r="A79" s="207" t="s">
        <v>108</v>
      </c>
      <c r="B79" s="208">
        <v>51895.869606494904</v>
      </c>
      <c r="C79" s="208">
        <v>75</v>
      </c>
      <c r="D79" s="208">
        <v>38921.902204871178</v>
      </c>
      <c r="E79" s="208">
        <v>38921.902204871178</v>
      </c>
      <c r="F79" s="208">
        <v>0</v>
      </c>
      <c r="G79" s="208">
        <v>0</v>
      </c>
      <c r="H79" s="208">
        <v>0</v>
      </c>
      <c r="I79" s="208">
        <v>0</v>
      </c>
      <c r="J79" s="208">
        <v>0</v>
      </c>
      <c r="K79" s="208">
        <v>0</v>
      </c>
      <c r="L79" s="208">
        <v>38921.902204871178</v>
      </c>
    </row>
    <row r="80" spans="1:13" s="188" customFormat="1" x14ac:dyDescent="0.25">
      <c r="A80" s="207" t="s">
        <v>9</v>
      </c>
      <c r="B80" s="208">
        <v>16805116.898830004</v>
      </c>
      <c r="C80" s="208">
        <v>75</v>
      </c>
      <c r="D80" s="208">
        <v>12603837.674122503</v>
      </c>
      <c r="E80" s="208">
        <v>1440214.2991942395</v>
      </c>
      <c r="F80" s="208">
        <v>0</v>
      </c>
      <c r="G80" s="208">
        <v>10644300.818405394</v>
      </c>
      <c r="H80" s="208">
        <v>0</v>
      </c>
      <c r="I80" s="208">
        <v>0</v>
      </c>
      <c r="J80" s="208">
        <v>0</v>
      </c>
      <c r="K80" s="208">
        <v>519322.55652287049</v>
      </c>
      <c r="L80" s="208">
        <v>12603837.674122503</v>
      </c>
    </row>
    <row r="81" spans="1:13" s="188" customFormat="1" x14ac:dyDescent="0.25">
      <c r="A81" s="207" t="s">
        <v>10</v>
      </c>
      <c r="B81" s="208">
        <v>2205607.6396867973</v>
      </c>
      <c r="C81" s="208">
        <v>85</v>
      </c>
      <c r="D81" s="208">
        <v>1874766.4937337777</v>
      </c>
      <c r="E81" s="208">
        <v>0</v>
      </c>
      <c r="F81" s="208">
        <v>0</v>
      </c>
      <c r="G81" s="208">
        <v>0</v>
      </c>
      <c r="H81" s="208">
        <v>1874766.4937337777</v>
      </c>
      <c r="I81" s="208">
        <v>0</v>
      </c>
      <c r="J81" s="208">
        <v>0</v>
      </c>
      <c r="K81" s="208">
        <v>0</v>
      </c>
      <c r="L81" s="208">
        <v>1874766.4937337777</v>
      </c>
    </row>
    <row r="82" spans="1:13" s="188" customFormat="1" x14ac:dyDescent="0.25">
      <c r="A82" s="207" t="s">
        <v>11</v>
      </c>
      <c r="B82" s="208">
        <v>14979571.209101561</v>
      </c>
      <c r="C82" s="208">
        <v>100</v>
      </c>
      <c r="D82" s="208">
        <v>14979571.209101563</v>
      </c>
      <c r="E82" s="208">
        <v>1553627.9847056125</v>
      </c>
      <c r="F82" s="208">
        <v>13237419.609999999</v>
      </c>
      <c r="G82" s="208">
        <v>0</v>
      </c>
      <c r="H82" s="208">
        <v>0</v>
      </c>
      <c r="I82" s="208">
        <v>0</v>
      </c>
      <c r="J82" s="208">
        <v>0</v>
      </c>
      <c r="K82" s="208">
        <v>188523.61979937425</v>
      </c>
      <c r="L82" s="208">
        <v>14979571.209101563</v>
      </c>
    </row>
    <row r="83" spans="1:13" s="188" customFormat="1" x14ac:dyDescent="0.25">
      <c r="A83" s="207" t="s">
        <v>13</v>
      </c>
      <c r="B83" s="208">
        <v>10917183.691586314</v>
      </c>
      <c r="C83" s="208">
        <v>75</v>
      </c>
      <c r="D83" s="208">
        <v>8187887.7686897349</v>
      </c>
      <c r="E83" s="208">
        <v>0</v>
      </c>
      <c r="F83" s="208">
        <v>0</v>
      </c>
      <c r="G83" s="208">
        <v>0</v>
      </c>
      <c r="H83" s="208">
        <v>2671474.3536723685</v>
      </c>
      <c r="I83" s="208">
        <v>3180020.8960839715</v>
      </c>
      <c r="J83" s="208">
        <v>2226600.8033673111</v>
      </c>
      <c r="K83" s="208">
        <v>109791.71556608369</v>
      </c>
      <c r="L83" s="208">
        <v>8187887.7686897349</v>
      </c>
    </row>
    <row r="84" spans="1:13" s="188" customFormat="1" x14ac:dyDescent="0.25">
      <c r="A84" s="207" t="s">
        <v>12</v>
      </c>
      <c r="B84" s="208">
        <v>68069789.002609879</v>
      </c>
      <c r="C84" s="208">
        <v>75</v>
      </c>
      <c r="D84" s="208">
        <v>51052341.740000002</v>
      </c>
      <c r="E84" s="208">
        <v>47425484.385321096</v>
      </c>
      <c r="F84" s="208">
        <v>39675.821878566378</v>
      </c>
      <c r="G84" s="208">
        <v>0</v>
      </c>
      <c r="H84" s="208">
        <v>2041912.6926451658</v>
      </c>
      <c r="I84" s="208">
        <v>0</v>
      </c>
      <c r="J84" s="208">
        <v>0</v>
      </c>
      <c r="K84" s="208">
        <v>1545268.8521125852</v>
      </c>
      <c r="L84" s="208">
        <v>51052341.751957409</v>
      </c>
    </row>
    <row r="85" spans="1:13" s="188" customFormat="1" x14ac:dyDescent="0.25">
      <c r="A85" s="92" t="s">
        <v>96</v>
      </c>
      <c r="B85" s="91">
        <f>SUM(B79:B84)</f>
        <v>113029164.31142105</v>
      </c>
      <c r="D85" s="5">
        <f t="shared" ref="D85:E85" si="7">SUM(D79:D84)</f>
        <v>88737326.787852451</v>
      </c>
      <c r="E85" s="5">
        <f t="shared" si="7"/>
        <v>50458248.571425818</v>
      </c>
      <c r="F85" s="5">
        <f>SUM(F79:F84)</f>
        <v>13277095.431878565</v>
      </c>
      <c r="G85" s="5">
        <f t="shared" ref="G85" si="8">SUM(G79:G84)</f>
        <v>10644300.818405394</v>
      </c>
      <c r="H85" s="5">
        <f>SUM(H79:H84)-0.01</f>
        <v>6588153.5300513124</v>
      </c>
      <c r="I85" s="5">
        <f t="shared" ref="I85:K85" si="9">SUM(I79:I84)</f>
        <v>3180020.8960839715</v>
      </c>
      <c r="J85" s="5">
        <f t="shared" si="9"/>
        <v>2226600.8033673111</v>
      </c>
      <c r="K85" s="5">
        <f t="shared" si="9"/>
        <v>2362906.7440009136</v>
      </c>
      <c r="L85" s="5">
        <f>SUM(L79:L84)-0.01</f>
        <v>88737326.789809853</v>
      </c>
    </row>
    <row r="86" spans="1:13" s="188" customFormat="1" x14ac:dyDescent="0.25">
      <c r="A86" s="9" t="s">
        <v>97</v>
      </c>
      <c r="B86" s="7">
        <f>D85</f>
        <v>88737326.787852451</v>
      </c>
    </row>
    <row r="87" spans="1:13" s="188" customFormat="1" ht="30" x14ac:dyDescent="0.25">
      <c r="A87" s="9" t="s">
        <v>170</v>
      </c>
      <c r="B87" s="66">
        <f>L88</f>
        <v>59501979</v>
      </c>
      <c r="D87" s="1"/>
      <c r="L87" s="202" t="s">
        <v>103</v>
      </c>
    </row>
    <row r="88" spans="1:13" s="188" customFormat="1" x14ac:dyDescent="0.25">
      <c r="A88" s="12" t="s">
        <v>100</v>
      </c>
      <c r="B88" s="8">
        <f>B86-B87</f>
        <v>29235347.787852451</v>
      </c>
      <c r="C88" s="214" t="s">
        <v>34</v>
      </c>
      <c r="D88" s="214"/>
      <c r="E88" s="93">
        <v>24589350</v>
      </c>
      <c r="F88" s="93">
        <v>14178870</v>
      </c>
      <c r="G88" s="93">
        <v>8248077</v>
      </c>
      <c r="H88" s="93">
        <v>6537844</v>
      </c>
      <c r="I88" s="93">
        <v>2468491</v>
      </c>
      <c r="J88" s="93">
        <v>1226253</v>
      </c>
      <c r="K88" s="93">
        <v>2253094</v>
      </c>
      <c r="L88" s="94">
        <f>SUM(E88:K88)</f>
        <v>59501979</v>
      </c>
    </row>
    <row r="89" spans="1:13" s="188" customFormat="1" x14ac:dyDescent="0.25">
      <c r="A89" s="9" t="s">
        <v>98</v>
      </c>
      <c r="B89" s="8">
        <f>B85-B86</f>
        <v>24291837.5235686</v>
      </c>
      <c r="E89" s="65">
        <f>E85-E88</f>
        <v>25868898.571425818</v>
      </c>
      <c r="F89" s="5">
        <f t="shared" ref="F89:L89" si="10">F85-F88</f>
        <v>-901774.56812143512</v>
      </c>
      <c r="G89" s="65">
        <f t="shared" si="10"/>
        <v>2396223.8184053935</v>
      </c>
      <c r="H89" s="144">
        <f t="shared" si="10"/>
        <v>50309.530051312409</v>
      </c>
      <c r="I89" s="65">
        <f t="shared" si="10"/>
        <v>711529.89608397149</v>
      </c>
      <c r="J89" s="65">
        <f t="shared" si="10"/>
        <v>1000347.8033673111</v>
      </c>
      <c r="K89" s="144">
        <f t="shared" si="10"/>
        <v>109812.74400091358</v>
      </c>
      <c r="L89" s="65">
        <f t="shared" si="10"/>
        <v>29235347.789809853</v>
      </c>
      <c r="M89" s="203" t="s">
        <v>102</v>
      </c>
    </row>
    <row r="90" spans="1:13" s="188" customFormat="1" x14ac:dyDescent="0.25">
      <c r="A90" s="155" t="s">
        <v>99</v>
      </c>
      <c r="B90" s="7">
        <f>B88+B89</f>
        <v>53527185.311421052</v>
      </c>
      <c r="F90" s="11" t="s">
        <v>38</v>
      </c>
      <c r="H90" s="11"/>
      <c r="K90" s="11"/>
      <c r="M90" s="215" t="s">
        <v>104</v>
      </c>
    </row>
    <row r="91" spans="1:13" s="188" customFormat="1" ht="62.25" customHeight="1" x14ac:dyDescent="0.25">
      <c r="A91" s="12" t="s">
        <v>171</v>
      </c>
      <c r="B91" s="106">
        <v>9155346</v>
      </c>
      <c r="E91" s="105"/>
      <c r="F91" s="105"/>
      <c r="G91" s="105"/>
      <c r="H91" s="105"/>
      <c r="I91" s="105"/>
      <c r="J91" s="105"/>
      <c r="K91" s="105"/>
      <c r="M91" s="216"/>
    </row>
    <row r="92" spans="1:13" s="188" customFormat="1" x14ac:dyDescent="0.25">
      <c r="A92" s="8" t="s">
        <v>101</v>
      </c>
      <c r="B92" s="7">
        <f>B90-B91</f>
        <v>44371839.311421052</v>
      </c>
      <c r="D92" s="58" t="s">
        <v>244</v>
      </c>
    </row>
    <row r="93" spans="1:13" s="188" customFormat="1" x14ac:dyDescent="0.25"/>
  </sheetData>
  <mergeCells count="10">
    <mergeCell ref="C88:D88"/>
    <mergeCell ref="M90:M91"/>
    <mergeCell ref="F3:H3"/>
    <mergeCell ref="M66:M67"/>
    <mergeCell ref="C15:H15"/>
    <mergeCell ref="A37:I37"/>
    <mergeCell ref="C47:D47"/>
    <mergeCell ref="C48:D48"/>
    <mergeCell ref="C49:D49"/>
    <mergeCell ref="C64:D6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41"/>
  <sheetViews>
    <sheetView tabSelected="1" topLeftCell="A46" workbookViewId="0">
      <selection activeCell="H334" sqref="H334"/>
    </sheetView>
  </sheetViews>
  <sheetFormatPr defaultRowHeight="15" x14ac:dyDescent="0.25"/>
  <cols>
    <col min="1" max="1" width="17.28515625" customWidth="1"/>
    <col min="2" max="2" width="27.5703125" customWidth="1"/>
    <col min="3" max="3" width="13.7109375" customWidth="1"/>
    <col min="4" max="4" width="28.7109375" customWidth="1"/>
    <col min="5" max="5" width="20" customWidth="1"/>
    <col min="6" max="6" width="15.28515625" customWidth="1"/>
    <col min="7" max="7" width="13.5703125" customWidth="1"/>
    <col min="8" max="8" width="14.28515625" customWidth="1"/>
    <col min="9" max="9" width="14.5703125" customWidth="1"/>
    <col min="10" max="10" width="15.7109375" customWidth="1"/>
    <col min="13" max="13" width="13.28515625" customWidth="1"/>
    <col min="14" max="14" width="16" customWidth="1"/>
  </cols>
  <sheetData>
    <row r="1" spans="1:19" s="152" customFormat="1" x14ac:dyDescent="0.25"/>
    <row r="2" spans="1:19" s="152" customFormat="1" x14ac:dyDescent="0.25">
      <c r="A2" s="58" t="s">
        <v>246</v>
      </c>
    </row>
    <row r="3" spans="1:19" ht="18.75" x14ac:dyDescent="0.3">
      <c r="A3" s="242" t="s">
        <v>172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</row>
    <row r="4" spans="1:19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ht="135" x14ac:dyDescent="0.25">
      <c r="A5" s="14" t="s">
        <v>41</v>
      </c>
      <c r="B5" s="15" t="s">
        <v>42</v>
      </c>
      <c r="C5" s="14" t="s">
        <v>43</v>
      </c>
      <c r="D5" s="16" t="s">
        <v>44</v>
      </c>
      <c r="E5" s="17" t="s">
        <v>15</v>
      </c>
      <c r="F5" s="17" t="s">
        <v>16</v>
      </c>
      <c r="G5" s="17" t="s">
        <v>17</v>
      </c>
      <c r="H5" s="17" t="s">
        <v>18</v>
      </c>
      <c r="I5" s="17" t="s">
        <v>21</v>
      </c>
      <c r="J5" s="18" t="s">
        <v>45</v>
      </c>
      <c r="K5" s="19" t="s">
        <v>46</v>
      </c>
      <c r="L5" s="20" t="s">
        <v>47</v>
      </c>
      <c r="M5" s="18" t="s">
        <v>48</v>
      </c>
      <c r="N5" s="16" t="s">
        <v>49</v>
      </c>
      <c r="O5" s="16" t="s">
        <v>50</v>
      </c>
      <c r="P5" s="16" t="s">
        <v>51</v>
      </c>
      <c r="Q5" s="20" t="s">
        <v>52</v>
      </c>
      <c r="R5" s="20" t="s">
        <v>53</v>
      </c>
      <c r="S5" s="16" t="s">
        <v>54</v>
      </c>
    </row>
    <row r="6" spans="1:19" x14ac:dyDescent="0.25">
      <c r="A6" s="14">
        <v>1</v>
      </c>
      <c r="B6" s="15">
        <v>2</v>
      </c>
      <c r="C6" s="14">
        <v>3</v>
      </c>
      <c r="D6" s="16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8">
        <v>10</v>
      </c>
      <c r="K6" s="19">
        <v>11</v>
      </c>
      <c r="L6" s="20">
        <v>12</v>
      </c>
      <c r="M6" s="18">
        <v>13</v>
      </c>
      <c r="N6" s="16">
        <v>14</v>
      </c>
      <c r="O6" s="16">
        <v>15</v>
      </c>
      <c r="P6" s="16">
        <v>16</v>
      </c>
      <c r="Q6" s="20">
        <v>17</v>
      </c>
      <c r="R6" s="20">
        <v>18</v>
      </c>
      <c r="S6" s="16">
        <v>19</v>
      </c>
    </row>
    <row r="7" spans="1:19" x14ac:dyDescent="0.25">
      <c r="A7" s="15" t="s">
        <v>55</v>
      </c>
      <c r="B7" s="15"/>
      <c r="C7" s="15"/>
      <c r="D7" s="15"/>
      <c r="E7" s="21"/>
      <c r="F7" s="21"/>
      <c r="G7" s="21"/>
      <c r="H7" s="21"/>
      <c r="I7" s="21"/>
      <c r="J7" s="21"/>
      <c r="K7" s="15"/>
      <c r="L7" s="15"/>
      <c r="M7" s="21"/>
      <c r="N7" s="15"/>
      <c r="O7" s="15"/>
      <c r="P7" s="15"/>
      <c r="Q7" s="15"/>
      <c r="R7" s="15"/>
      <c r="S7" s="15"/>
    </row>
    <row r="8" spans="1:19" x14ac:dyDescent="0.25">
      <c r="A8" s="15" t="s">
        <v>56</v>
      </c>
      <c r="B8" s="15"/>
      <c r="C8" s="15"/>
      <c r="D8" s="15"/>
      <c r="E8" s="21"/>
      <c r="F8" s="21"/>
      <c r="G8" s="21"/>
      <c r="H8" s="21"/>
      <c r="I8" s="21"/>
      <c r="J8" s="21"/>
      <c r="K8" s="15"/>
      <c r="L8" s="15"/>
      <c r="M8" s="21"/>
      <c r="N8" s="15"/>
      <c r="O8" s="15"/>
      <c r="P8" s="15"/>
      <c r="Q8" s="15"/>
      <c r="R8" s="15"/>
      <c r="S8" s="15"/>
    </row>
    <row r="9" spans="1:19" x14ac:dyDescent="0.25">
      <c r="A9" s="15" t="s">
        <v>57</v>
      </c>
      <c r="B9" s="15"/>
      <c r="C9" s="22">
        <f>SUM(D9:S9)</f>
        <v>78552713</v>
      </c>
      <c r="D9" s="107">
        <f>D10+D19+D24-D25+D26</f>
        <v>7415512</v>
      </c>
      <c r="E9" s="108">
        <f>E10+E19+E24-E25+E26</f>
        <v>26953528</v>
      </c>
      <c r="F9" s="108">
        <f t="shared" ref="F9:S9" si="0">F10+F19+F24-F25+F26</f>
        <v>14382508</v>
      </c>
      <c r="G9" s="108">
        <f t="shared" si="0"/>
        <v>9208622</v>
      </c>
      <c r="H9" s="108">
        <f t="shared" si="0"/>
        <v>6790414</v>
      </c>
      <c r="I9" s="108">
        <f t="shared" si="0"/>
        <v>2253094</v>
      </c>
      <c r="J9" s="108">
        <f t="shared" si="0"/>
        <v>2620181</v>
      </c>
      <c r="K9" s="107">
        <f t="shared" si="0"/>
        <v>18000</v>
      </c>
      <c r="L9" s="107">
        <f t="shared" si="0"/>
        <v>38400</v>
      </c>
      <c r="M9" s="108">
        <f t="shared" si="0"/>
        <v>1355038</v>
      </c>
      <c r="N9" s="107">
        <f t="shared" si="0"/>
        <v>1262568</v>
      </c>
      <c r="O9" s="107">
        <f t="shared" si="0"/>
        <v>525816</v>
      </c>
      <c r="P9" s="107">
        <f t="shared" si="0"/>
        <v>234450</v>
      </c>
      <c r="Q9" s="107">
        <f t="shared" si="0"/>
        <v>4096207</v>
      </c>
      <c r="R9" s="107">
        <f t="shared" si="0"/>
        <v>269000</v>
      </c>
      <c r="S9" s="107">
        <f t="shared" si="0"/>
        <v>1129375</v>
      </c>
    </row>
    <row r="10" spans="1:19" x14ac:dyDescent="0.25">
      <c r="A10" s="15" t="s">
        <v>58</v>
      </c>
      <c r="B10" s="15"/>
      <c r="C10" s="22">
        <f t="shared" ref="C10:C17" si="1">SUM(D10:S10)</f>
        <v>59547308</v>
      </c>
      <c r="D10" s="109">
        <v>4905054</v>
      </c>
      <c r="E10" s="110">
        <f t="shared" ref="E10:J10" si="2">E11+E13+E14</f>
        <v>22627553</v>
      </c>
      <c r="F10" s="110">
        <f t="shared" si="2"/>
        <v>10536014</v>
      </c>
      <c r="G10" s="110">
        <f t="shared" si="2"/>
        <v>7495516</v>
      </c>
      <c r="H10" s="110">
        <f t="shared" si="2"/>
        <v>6002206</v>
      </c>
      <c r="I10" s="110">
        <f t="shared" si="2"/>
        <v>1831094</v>
      </c>
      <c r="J10" s="110">
        <f t="shared" si="2"/>
        <v>2096371</v>
      </c>
      <c r="K10" s="26"/>
      <c r="L10" s="26"/>
      <c r="M10" s="110">
        <f t="shared" ref="M10:R10" si="3">M11+M13+M14</f>
        <v>1063765</v>
      </c>
      <c r="N10" s="111">
        <f t="shared" si="3"/>
        <v>1047568</v>
      </c>
      <c r="O10" s="111">
        <f t="shared" si="3"/>
        <v>452024</v>
      </c>
      <c r="P10" s="111">
        <f t="shared" si="3"/>
        <v>170143</v>
      </c>
      <c r="Q10" s="111">
        <f t="shared" si="3"/>
        <v>1080000</v>
      </c>
      <c r="R10" s="111">
        <f t="shared" si="3"/>
        <v>240000</v>
      </c>
      <c r="S10" s="23"/>
    </row>
    <row r="11" spans="1:19" x14ac:dyDescent="0.25">
      <c r="A11" s="15" t="s">
        <v>59</v>
      </c>
      <c r="B11" s="15" t="s">
        <v>60</v>
      </c>
      <c r="C11" s="22">
        <f t="shared" si="1"/>
        <v>43591291</v>
      </c>
      <c r="D11" s="112">
        <f>D12</f>
        <v>3180750</v>
      </c>
      <c r="E11" s="113">
        <f t="shared" ref="E11:J11" si="4">E12</f>
        <v>17017697</v>
      </c>
      <c r="F11" s="113">
        <f t="shared" si="4"/>
        <v>8156554</v>
      </c>
      <c r="G11" s="113">
        <f t="shared" si="4"/>
        <v>4951377</v>
      </c>
      <c r="H11" s="113">
        <f t="shared" si="4"/>
        <v>4818206</v>
      </c>
      <c r="I11" s="113">
        <f t="shared" si="4"/>
        <v>894094</v>
      </c>
      <c r="J11" s="113">
        <f t="shared" si="4"/>
        <v>1480221</v>
      </c>
      <c r="K11" s="26"/>
      <c r="L11" s="26"/>
      <c r="M11" s="113">
        <f t="shared" ref="M11:R11" si="5">M12</f>
        <v>725189</v>
      </c>
      <c r="N11" s="114">
        <f t="shared" si="5"/>
        <v>806568</v>
      </c>
      <c r="O11" s="114">
        <f t="shared" si="5"/>
        <v>329078</v>
      </c>
      <c r="P11" s="114">
        <f t="shared" si="5"/>
        <v>143557</v>
      </c>
      <c r="Q11" s="114">
        <f t="shared" si="5"/>
        <v>888000</v>
      </c>
      <c r="R11" s="114">
        <f t="shared" si="5"/>
        <v>200000</v>
      </c>
      <c r="S11" s="23"/>
    </row>
    <row r="12" spans="1:19" x14ac:dyDescent="0.25">
      <c r="A12" s="15" t="s">
        <v>61</v>
      </c>
      <c r="B12" s="15" t="s">
        <v>62</v>
      </c>
      <c r="C12" s="22">
        <f t="shared" si="1"/>
        <v>43591291</v>
      </c>
      <c r="D12" s="109">
        <v>3180750</v>
      </c>
      <c r="E12" s="110">
        <v>17017697</v>
      </c>
      <c r="F12" s="110">
        <v>8156554</v>
      </c>
      <c r="G12" s="110">
        <v>4951377</v>
      </c>
      <c r="H12" s="110">
        <v>4818206</v>
      </c>
      <c r="I12" s="110">
        <v>894094</v>
      </c>
      <c r="J12" s="110">
        <v>1480221</v>
      </c>
      <c r="K12" s="26"/>
      <c r="L12" s="26"/>
      <c r="M12" s="115">
        <v>725189</v>
      </c>
      <c r="N12" s="116">
        <v>806568</v>
      </c>
      <c r="O12" s="116">
        <v>329078</v>
      </c>
      <c r="P12" s="116">
        <v>143557</v>
      </c>
      <c r="Q12" s="23">
        <v>888000</v>
      </c>
      <c r="R12" s="23">
        <v>200000</v>
      </c>
      <c r="S12" s="23"/>
    </row>
    <row r="13" spans="1:19" x14ac:dyDescent="0.25">
      <c r="A13" s="15" t="s">
        <v>63</v>
      </c>
      <c r="B13" s="15" t="s">
        <v>64</v>
      </c>
      <c r="C13" s="22">
        <f t="shared" si="1"/>
        <v>7529088</v>
      </c>
      <c r="D13" s="116">
        <v>1139232</v>
      </c>
      <c r="E13" s="115">
        <v>2489449</v>
      </c>
      <c r="F13" s="115">
        <v>678900</v>
      </c>
      <c r="G13" s="115">
        <v>1488507</v>
      </c>
      <c r="H13" s="115">
        <v>428000</v>
      </c>
      <c r="I13" s="115">
        <v>627000</v>
      </c>
      <c r="J13" s="115">
        <v>320000</v>
      </c>
      <c r="K13" s="26"/>
      <c r="L13" s="26"/>
      <c r="M13" s="115">
        <v>184000</v>
      </c>
      <c r="N13" s="116">
        <v>72000</v>
      </c>
      <c r="O13" s="116">
        <v>60000</v>
      </c>
      <c r="P13" s="116"/>
      <c r="Q13" s="23">
        <v>42000</v>
      </c>
      <c r="R13" s="23"/>
      <c r="S13" s="27"/>
    </row>
    <row r="14" spans="1:19" x14ac:dyDescent="0.25">
      <c r="A14" s="15" t="s">
        <v>65</v>
      </c>
      <c r="B14" s="15" t="s">
        <v>66</v>
      </c>
      <c r="C14" s="22">
        <f t="shared" si="1"/>
        <v>8426929</v>
      </c>
      <c r="D14" s="114">
        <f t="shared" ref="D14:J14" si="6">D15+D16+D17</f>
        <v>585072</v>
      </c>
      <c r="E14" s="113">
        <f t="shared" si="6"/>
        <v>3120407</v>
      </c>
      <c r="F14" s="113">
        <f t="shared" si="6"/>
        <v>1700560</v>
      </c>
      <c r="G14" s="113">
        <f t="shared" si="6"/>
        <v>1055632</v>
      </c>
      <c r="H14" s="113">
        <f t="shared" si="6"/>
        <v>756000</v>
      </c>
      <c r="I14" s="113">
        <f t="shared" si="6"/>
        <v>310000</v>
      </c>
      <c r="J14" s="113">
        <f t="shared" si="6"/>
        <v>296150</v>
      </c>
      <c r="K14" s="117"/>
      <c r="L14" s="117"/>
      <c r="M14" s="113">
        <f t="shared" ref="M14:R14" si="7">M15+M16+M17</f>
        <v>154576</v>
      </c>
      <c r="N14" s="114">
        <f t="shared" si="7"/>
        <v>169000</v>
      </c>
      <c r="O14" s="114">
        <f t="shared" si="7"/>
        <v>62946</v>
      </c>
      <c r="P14" s="114">
        <f t="shared" si="7"/>
        <v>26586</v>
      </c>
      <c r="Q14" s="114">
        <f t="shared" si="7"/>
        <v>150000</v>
      </c>
      <c r="R14" s="114">
        <f t="shared" si="7"/>
        <v>40000</v>
      </c>
      <c r="S14" s="118"/>
    </row>
    <row r="15" spans="1:19" x14ac:dyDescent="0.25">
      <c r="A15" s="15" t="s">
        <v>67</v>
      </c>
      <c r="B15" s="15" t="s">
        <v>68</v>
      </c>
      <c r="C15" s="22">
        <f t="shared" si="1"/>
        <v>5390987</v>
      </c>
      <c r="D15" s="116">
        <v>366056</v>
      </c>
      <c r="E15" s="115">
        <v>2026286</v>
      </c>
      <c r="F15" s="115">
        <v>1100320</v>
      </c>
      <c r="G15" s="115">
        <v>679328</v>
      </c>
      <c r="H15" s="115">
        <v>451000</v>
      </c>
      <c r="I15" s="115">
        <v>200000</v>
      </c>
      <c r="J15" s="115">
        <v>182585</v>
      </c>
      <c r="K15" s="26"/>
      <c r="L15" s="26"/>
      <c r="M15" s="115">
        <v>87570</v>
      </c>
      <c r="N15" s="116">
        <v>112000</v>
      </c>
      <c r="O15" s="116">
        <v>41146</v>
      </c>
      <c r="P15" s="116">
        <v>19696</v>
      </c>
      <c r="Q15" s="23">
        <v>100000</v>
      </c>
      <c r="R15" s="23">
        <v>25000</v>
      </c>
      <c r="S15" s="23"/>
    </row>
    <row r="16" spans="1:19" x14ac:dyDescent="0.25">
      <c r="A16" s="15" t="s">
        <v>69</v>
      </c>
      <c r="B16" s="15" t="s">
        <v>70</v>
      </c>
      <c r="C16" s="22">
        <f t="shared" si="1"/>
        <v>2096459</v>
      </c>
      <c r="D16" s="119">
        <v>151707</v>
      </c>
      <c r="E16" s="115">
        <v>787150</v>
      </c>
      <c r="F16" s="115">
        <v>400140</v>
      </c>
      <c r="G16" s="115">
        <v>237666</v>
      </c>
      <c r="H16" s="115">
        <v>210000</v>
      </c>
      <c r="I16" s="115">
        <v>80000</v>
      </c>
      <c r="J16" s="115">
        <v>74700</v>
      </c>
      <c r="K16" s="26"/>
      <c r="L16" s="26"/>
      <c r="M16" s="115">
        <v>41706</v>
      </c>
      <c r="N16" s="116">
        <v>45000</v>
      </c>
      <c r="O16" s="116">
        <v>16000</v>
      </c>
      <c r="P16" s="116">
        <v>6890</v>
      </c>
      <c r="Q16" s="23">
        <v>35000</v>
      </c>
      <c r="R16" s="23">
        <v>10500</v>
      </c>
      <c r="S16" s="23"/>
    </row>
    <row r="17" spans="1:19" x14ac:dyDescent="0.25">
      <c r="A17" s="15" t="s">
        <v>71</v>
      </c>
      <c r="B17" s="15" t="s">
        <v>72</v>
      </c>
      <c r="C17" s="22">
        <f t="shared" si="1"/>
        <v>939483</v>
      </c>
      <c r="D17" s="116">
        <v>67309</v>
      </c>
      <c r="E17" s="115">
        <v>306971</v>
      </c>
      <c r="F17" s="115">
        <v>200100</v>
      </c>
      <c r="G17" s="115">
        <v>138638</v>
      </c>
      <c r="H17" s="115">
        <v>95000</v>
      </c>
      <c r="I17" s="115">
        <v>30000</v>
      </c>
      <c r="J17" s="115">
        <v>38865</v>
      </c>
      <c r="K17" s="26"/>
      <c r="L17" s="26"/>
      <c r="M17" s="115">
        <v>25300</v>
      </c>
      <c r="N17" s="116">
        <v>12000</v>
      </c>
      <c r="O17" s="116">
        <v>5800</v>
      </c>
      <c r="P17" s="116">
        <v>0</v>
      </c>
      <c r="Q17" s="23">
        <v>15000</v>
      </c>
      <c r="R17" s="23">
        <v>4500</v>
      </c>
      <c r="S17" s="23"/>
    </row>
    <row r="18" spans="1:19" x14ac:dyDescent="0.25">
      <c r="A18" s="15"/>
      <c r="B18" s="15"/>
      <c r="C18" s="29"/>
      <c r="D18" s="28"/>
      <c r="E18" s="30"/>
      <c r="F18" s="30"/>
      <c r="G18" s="30"/>
      <c r="H18" s="30"/>
      <c r="I18" s="31"/>
      <c r="J18" s="32"/>
      <c r="K18" s="26"/>
      <c r="L18" s="26"/>
      <c r="M18" s="30"/>
      <c r="N18" s="28"/>
      <c r="O18" s="28"/>
      <c r="P18" s="28"/>
      <c r="Q18" s="28"/>
      <c r="R18" s="28"/>
      <c r="S18" s="26"/>
    </row>
    <row r="19" spans="1:19" x14ac:dyDescent="0.25">
      <c r="A19" s="15" t="s">
        <v>73</v>
      </c>
      <c r="B19" s="15" t="s">
        <v>74</v>
      </c>
      <c r="C19" s="22">
        <f>SUM(D19:S19)</f>
        <v>16375529</v>
      </c>
      <c r="D19" s="116">
        <v>2237758</v>
      </c>
      <c r="E19" s="115">
        <v>3366617</v>
      </c>
      <c r="F19" s="115">
        <v>3536596</v>
      </c>
      <c r="G19" s="115">
        <v>1529230</v>
      </c>
      <c r="H19" s="115">
        <v>546451</v>
      </c>
      <c r="I19" s="115">
        <v>420000</v>
      </c>
      <c r="J19" s="115">
        <v>401000</v>
      </c>
      <c r="K19" s="23">
        <v>18000</v>
      </c>
      <c r="L19" s="23">
        <v>38400</v>
      </c>
      <c r="M19" s="115">
        <v>148988</v>
      </c>
      <c r="N19" s="116">
        <v>208000</v>
      </c>
      <c r="O19" s="116">
        <v>72792</v>
      </c>
      <c r="P19" s="116">
        <v>48307</v>
      </c>
      <c r="Q19" s="24">
        <v>2986207</v>
      </c>
      <c r="R19" s="24">
        <v>29000</v>
      </c>
      <c r="S19" s="24">
        <v>788183</v>
      </c>
    </row>
    <row r="20" spans="1:19" x14ac:dyDescent="0.25">
      <c r="A20" s="15" t="s">
        <v>75</v>
      </c>
      <c r="B20" s="15"/>
      <c r="C20" s="22"/>
      <c r="D20" s="28"/>
      <c r="E20" s="30"/>
      <c r="F20" s="30"/>
      <c r="G20" s="30"/>
      <c r="H20" s="30"/>
      <c r="I20" s="30"/>
      <c r="J20" s="30"/>
      <c r="K20" s="28"/>
      <c r="L20" s="35"/>
      <c r="M20" s="30"/>
      <c r="N20" s="28"/>
      <c r="O20" s="28"/>
      <c r="P20" s="28"/>
      <c r="Q20" s="28"/>
      <c r="R20" s="28"/>
      <c r="S20" s="26"/>
    </row>
    <row r="21" spans="1:19" x14ac:dyDescent="0.25">
      <c r="A21" s="36" t="s">
        <v>76</v>
      </c>
      <c r="B21" s="37" t="s">
        <v>77</v>
      </c>
      <c r="C21" s="38">
        <f t="shared" ref="C21:C26" si="8">SUM(D21:S21)</f>
        <v>-2342241</v>
      </c>
      <c r="D21" s="39">
        <v>-223000</v>
      </c>
      <c r="E21" s="25">
        <v>-714468</v>
      </c>
      <c r="F21" s="25">
        <v>-50000</v>
      </c>
      <c r="G21" s="25">
        <v>-473590</v>
      </c>
      <c r="H21" s="25">
        <v>-20000</v>
      </c>
      <c r="I21" s="25">
        <v>0</v>
      </c>
      <c r="J21" s="25">
        <v>-50000</v>
      </c>
      <c r="K21" s="40"/>
      <c r="L21" s="40"/>
      <c r="M21" s="34">
        <v>-3000</v>
      </c>
      <c r="N21" s="39">
        <v>-20000</v>
      </c>
      <c r="O21" s="40"/>
      <c r="P21" s="40"/>
      <c r="Q21" s="40"/>
      <c r="R21" s="40"/>
      <c r="S21" s="39">
        <v>-788183</v>
      </c>
    </row>
    <row r="22" spans="1:19" x14ac:dyDescent="0.25">
      <c r="A22" s="36" t="s">
        <v>78</v>
      </c>
      <c r="B22" s="36" t="s">
        <v>74</v>
      </c>
      <c r="C22" s="38">
        <f t="shared" si="8"/>
        <v>14033288</v>
      </c>
      <c r="D22" s="39">
        <f>D19+D21</f>
        <v>2014758</v>
      </c>
      <c r="E22" s="34">
        <f t="shared" ref="E22:S22" si="9">E19+E21</f>
        <v>2652149</v>
      </c>
      <c r="F22" s="34">
        <f t="shared" si="9"/>
        <v>3486596</v>
      </c>
      <c r="G22" s="34">
        <f t="shared" si="9"/>
        <v>1055640</v>
      </c>
      <c r="H22" s="34">
        <f t="shared" si="9"/>
        <v>526451</v>
      </c>
      <c r="I22" s="34">
        <f t="shared" si="9"/>
        <v>420000</v>
      </c>
      <c r="J22" s="34">
        <f t="shared" si="9"/>
        <v>351000</v>
      </c>
      <c r="K22" s="39">
        <f t="shared" si="9"/>
        <v>18000</v>
      </c>
      <c r="L22" s="39">
        <v>38400</v>
      </c>
      <c r="M22" s="34">
        <f t="shared" si="9"/>
        <v>145988</v>
      </c>
      <c r="N22" s="39">
        <f t="shared" si="9"/>
        <v>188000</v>
      </c>
      <c r="O22" s="39">
        <f t="shared" si="9"/>
        <v>72792</v>
      </c>
      <c r="P22" s="39">
        <f t="shared" si="9"/>
        <v>48307</v>
      </c>
      <c r="Q22" s="39">
        <f t="shared" si="9"/>
        <v>2986207</v>
      </c>
      <c r="R22" s="39">
        <f t="shared" si="9"/>
        <v>29000</v>
      </c>
      <c r="S22" s="39">
        <f t="shared" si="9"/>
        <v>0</v>
      </c>
    </row>
    <row r="23" spans="1:19" x14ac:dyDescent="0.25">
      <c r="A23" s="41"/>
      <c r="B23" s="41"/>
      <c r="C23" s="22"/>
      <c r="D23" s="42"/>
      <c r="E23" s="43"/>
      <c r="F23" s="43"/>
      <c r="G23" s="43"/>
      <c r="H23" s="43"/>
      <c r="I23" s="43"/>
      <c r="J23" s="43"/>
      <c r="K23" s="42"/>
      <c r="L23" s="42"/>
      <c r="M23" s="43"/>
      <c r="N23" s="42"/>
      <c r="O23" s="42"/>
      <c r="P23" s="42"/>
      <c r="Q23" s="42"/>
      <c r="R23" s="42"/>
      <c r="S23" s="42"/>
    </row>
    <row r="24" spans="1:19" x14ac:dyDescent="0.25">
      <c r="A24" s="44" t="s">
        <v>79</v>
      </c>
      <c r="B24" s="15" t="s">
        <v>80</v>
      </c>
      <c r="C24" s="22">
        <f t="shared" si="8"/>
        <v>519500</v>
      </c>
      <c r="D24" s="33">
        <v>170000</v>
      </c>
      <c r="E24" s="34">
        <v>53000</v>
      </c>
      <c r="F24" s="115">
        <v>174000</v>
      </c>
      <c r="G24" s="115">
        <v>26000</v>
      </c>
      <c r="H24" s="115">
        <v>4000</v>
      </c>
      <c r="I24" s="115">
        <v>2000</v>
      </c>
      <c r="J24" s="115">
        <v>20000</v>
      </c>
      <c r="K24" s="42"/>
      <c r="L24" s="42"/>
      <c r="M24" s="115">
        <v>16500</v>
      </c>
      <c r="N24" s="24">
        <v>7000</v>
      </c>
      <c r="O24" s="24">
        <v>1000</v>
      </c>
      <c r="P24" s="24">
        <v>16000</v>
      </c>
      <c r="Q24" s="24">
        <v>30000</v>
      </c>
      <c r="R24" s="42"/>
      <c r="S24" s="42"/>
    </row>
    <row r="25" spans="1:19" x14ac:dyDescent="0.25">
      <c r="A25" s="36" t="s">
        <v>81</v>
      </c>
      <c r="B25" s="36" t="s">
        <v>82</v>
      </c>
      <c r="C25" s="38">
        <f t="shared" si="8"/>
        <v>-2039191</v>
      </c>
      <c r="D25" s="39">
        <v>-40000</v>
      </c>
      <c r="E25" s="110">
        <v>-906358</v>
      </c>
      <c r="F25" s="115">
        <v>-134698</v>
      </c>
      <c r="G25" s="115">
        <v>-156898</v>
      </c>
      <c r="H25" s="115">
        <v>-232570</v>
      </c>
      <c r="I25" s="34">
        <v>0</v>
      </c>
      <c r="J25" s="115">
        <v>-101690</v>
      </c>
      <c r="K25" s="39"/>
      <c r="L25" s="39"/>
      <c r="M25" s="115">
        <v>-125785</v>
      </c>
      <c r="N25" s="39">
        <v>0</v>
      </c>
      <c r="O25" s="39"/>
      <c r="P25" s="39"/>
      <c r="Q25" s="39"/>
      <c r="R25" s="39"/>
      <c r="S25" s="39">
        <v>-341192</v>
      </c>
    </row>
    <row r="26" spans="1:19" x14ac:dyDescent="0.25">
      <c r="A26" s="15" t="s">
        <v>83</v>
      </c>
      <c r="B26" s="15" t="s">
        <v>84</v>
      </c>
      <c r="C26" s="22">
        <f t="shared" si="8"/>
        <v>71185</v>
      </c>
      <c r="D26" s="33">
        <v>62700</v>
      </c>
      <c r="E26" s="45">
        <v>0</v>
      </c>
      <c r="F26" s="115">
        <v>1200</v>
      </c>
      <c r="G26" s="115">
        <v>978</v>
      </c>
      <c r="H26" s="115">
        <v>5187</v>
      </c>
      <c r="I26" s="45">
        <v>0</v>
      </c>
      <c r="J26" s="115">
        <v>1120</v>
      </c>
      <c r="K26" s="46"/>
      <c r="L26" s="46"/>
      <c r="M26" s="115">
        <v>0</v>
      </c>
      <c r="N26" s="46">
        <v>0</v>
      </c>
      <c r="O26" s="46"/>
      <c r="P26" s="46"/>
      <c r="Q26" s="46"/>
      <c r="R26" s="46"/>
      <c r="S26" s="46"/>
    </row>
    <row r="27" spans="1:19" x14ac:dyDescent="0.25">
      <c r="A27" s="13"/>
      <c r="B27" s="13"/>
      <c r="C27" s="13"/>
      <c r="D27" s="47"/>
      <c r="E27" s="48"/>
      <c r="F27" s="48"/>
      <c r="G27" s="48"/>
      <c r="H27" s="48"/>
      <c r="I27" s="48"/>
      <c r="J27" s="48"/>
      <c r="K27" s="47"/>
      <c r="L27" s="47"/>
      <c r="M27" s="48"/>
      <c r="N27" s="47"/>
      <c r="O27" s="47"/>
      <c r="P27" s="47"/>
      <c r="Q27" s="47"/>
      <c r="R27" s="47"/>
      <c r="S27" s="47"/>
    </row>
    <row r="28" spans="1:19" x14ac:dyDescent="0.25">
      <c r="A28" s="15" t="s">
        <v>85</v>
      </c>
      <c r="B28" s="49"/>
      <c r="C28" s="50">
        <f>SUM(D28:S28)</f>
        <v>-1092349</v>
      </c>
      <c r="D28" s="24"/>
      <c r="E28" s="120">
        <v>-743352</v>
      </c>
      <c r="F28" s="34">
        <v>-18940</v>
      </c>
      <c r="G28" s="34">
        <v>-330057</v>
      </c>
      <c r="H28" s="34"/>
      <c r="I28" s="34"/>
      <c r="J28" s="34"/>
      <c r="K28" s="24"/>
      <c r="L28" s="24"/>
      <c r="M28" s="34"/>
      <c r="N28" s="24"/>
      <c r="O28" s="24"/>
      <c r="P28" s="24"/>
      <c r="Q28" s="24"/>
      <c r="R28" s="24"/>
      <c r="S28" s="24"/>
    </row>
    <row r="29" spans="1:19" x14ac:dyDescent="0.25">
      <c r="A29" s="15" t="s">
        <v>86</v>
      </c>
      <c r="B29" s="49"/>
      <c r="C29" s="50">
        <f>SUM(D29:S29)</f>
        <v>0</v>
      </c>
      <c r="D29" s="24"/>
      <c r="E29" s="34"/>
      <c r="F29" s="34"/>
      <c r="G29" s="34"/>
      <c r="H29" s="34"/>
      <c r="I29" s="34"/>
      <c r="J29" s="34"/>
      <c r="K29" s="24"/>
      <c r="L29" s="24"/>
      <c r="M29" s="34"/>
      <c r="N29" s="24"/>
      <c r="O29" s="24"/>
      <c r="P29" s="24"/>
      <c r="Q29" s="24"/>
      <c r="R29" s="24"/>
      <c r="S29" s="24"/>
    </row>
    <row r="30" spans="1:19" x14ac:dyDescent="0.25">
      <c r="A30" s="13"/>
      <c r="B30" s="13"/>
      <c r="C30" s="51"/>
      <c r="D30" s="52"/>
      <c r="E30" s="53"/>
      <c r="F30" s="53"/>
      <c r="G30" s="53"/>
      <c r="H30" s="53"/>
      <c r="I30" s="53"/>
      <c r="J30" s="53"/>
      <c r="K30" s="52"/>
      <c r="L30" s="52"/>
      <c r="M30" s="53"/>
      <c r="N30" s="52"/>
      <c r="O30" s="52"/>
      <c r="P30" s="52"/>
      <c r="Q30" s="52"/>
      <c r="R30" s="52"/>
      <c r="S30" s="52"/>
    </row>
    <row r="31" spans="1:19" x14ac:dyDescent="0.25">
      <c r="A31" s="54" t="s">
        <v>87</v>
      </c>
      <c r="B31" s="15"/>
      <c r="C31" s="50">
        <f>SUM(D31:S31)</f>
        <v>-674250.20000000007</v>
      </c>
      <c r="D31" s="24"/>
      <c r="E31" s="34"/>
      <c r="F31" s="34"/>
      <c r="G31" s="34"/>
      <c r="H31" s="34"/>
      <c r="I31" s="34"/>
      <c r="J31" s="34"/>
      <c r="K31" s="121">
        <f>-10000*1.3</f>
        <v>-13000</v>
      </c>
      <c r="L31" s="24"/>
      <c r="M31" s="34"/>
      <c r="N31" s="24"/>
      <c r="O31" s="24"/>
      <c r="P31" s="24"/>
      <c r="Q31" s="24">
        <f>-508654*1.3</f>
        <v>-661250.20000000007</v>
      </c>
      <c r="R31" s="24"/>
      <c r="S31" s="24"/>
    </row>
    <row r="32" spans="1:19" x14ac:dyDescent="0.25">
      <c r="A32" s="54" t="s">
        <v>88</v>
      </c>
      <c r="B32" s="15"/>
      <c r="C32" s="50">
        <f>SUM(D32:S32)</f>
        <v>-91800</v>
      </c>
      <c r="D32" s="24"/>
      <c r="E32" s="34"/>
      <c r="F32" s="34"/>
      <c r="G32" s="34"/>
      <c r="H32" s="34"/>
      <c r="I32" s="34"/>
      <c r="J32" s="34"/>
      <c r="K32" s="121"/>
      <c r="L32" s="24">
        <f>-8000*3.6</f>
        <v>-28800</v>
      </c>
      <c r="M32" s="34"/>
      <c r="N32" s="24"/>
      <c r="O32" s="24"/>
      <c r="P32" s="24"/>
      <c r="Q32" s="24"/>
      <c r="R32" s="24">
        <f>-17500*3.6</f>
        <v>-63000</v>
      </c>
      <c r="S32" s="24"/>
    </row>
    <row r="33" spans="1:19" x14ac:dyDescent="0.25">
      <c r="A33" s="54" t="s">
        <v>89</v>
      </c>
      <c r="B33" s="15"/>
      <c r="C33" s="50">
        <f>SUM(D33:S33)</f>
        <v>-3655556.8</v>
      </c>
      <c r="D33" s="24"/>
      <c r="E33" s="34"/>
      <c r="F33" s="34"/>
      <c r="G33" s="34"/>
      <c r="H33" s="34"/>
      <c r="I33" s="34"/>
      <c r="J33" s="34"/>
      <c r="K33" s="121">
        <f>-K31-K9</f>
        <v>-5000</v>
      </c>
      <c r="L33" s="24">
        <f>-L32-L9</f>
        <v>-9600</v>
      </c>
      <c r="M33" s="34"/>
      <c r="N33" s="24"/>
      <c r="O33" s="24"/>
      <c r="P33" s="24"/>
      <c r="Q33" s="24">
        <f>-Q31-Q9</f>
        <v>-3434956.7999999998</v>
      </c>
      <c r="R33" s="24">
        <f>-R32-R9</f>
        <v>-206000</v>
      </c>
      <c r="S33" s="24"/>
    </row>
    <row r="34" spans="1:19" x14ac:dyDescent="0.25">
      <c r="A34" s="15" t="s">
        <v>90</v>
      </c>
      <c r="B34" s="15"/>
      <c r="C34" s="50">
        <f>C9+C21+C28+C29+C25+C31+C32+C33</f>
        <v>68657325</v>
      </c>
      <c r="D34" s="50">
        <f t="shared" ref="D34:J34" si="10">D9+D21+D28+D29+D25+D33</f>
        <v>7152512</v>
      </c>
      <c r="E34" s="6">
        <f t="shared" si="10"/>
        <v>24589350</v>
      </c>
      <c r="F34" s="6">
        <f t="shared" si="10"/>
        <v>14178870</v>
      </c>
      <c r="G34" s="6">
        <f t="shared" si="10"/>
        <v>8248077</v>
      </c>
      <c r="H34" s="6">
        <f t="shared" si="10"/>
        <v>6537844</v>
      </c>
      <c r="I34" s="6">
        <f t="shared" si="10"/>
        <v>2253094</v>
      </c>
      <c r="J34" s="6">
        <f t="shared" si="10"/>
        <v>2468491</v>
      </c>
      <c r="K34" s="50">
        <f>K9+K21+K28+K29+K25+K31+K33</f>
        <v>0</v>
      </c>
      <c r="L34" s="50">
        <f>L9+L21+L28+L29+L25+L32+L33</f>
        <v>0</v>
      </c>
      <c r="M34" s="6">
        <f>M9+M21+M28+M29+M25+M33</f>
        <v>1226253</v>
      </c>
      <c r="N34" s="50">
        <f>N9+N21+N28+N29+N25+N33</f>
        <v>1242568</v>
      </c>
      <c r="O34" s="50">
        <f>O9+O21+O28+O29+O25+O33</f>
        <v>525816</v>
      </c>
      <c r="P34" s="50">
        <f>P9+P21+P28+P29+P25+P33</f>
        <v>234450</v>
      </c>
      <c r="Q34" s="50">
        <f>Q9+Q21+Q28+Q29+Q25+Q31+Q33</f>
        <v>0</v>
      </c>
      <c r="R34" s="50">
        <f>R9+R21+R28+R29+R25+R32+R33</f>
        <v>0</v>
      </c>
      <c r="S34" s="50">
        <f>S9+S21+S28+S29+S25+S33</f>
        <v>0</v>
      </c>
    </row>
    <row r="35" spans="1:19" x14ac:dyDescent="0.25">
      <c r="A35" s="243" t="s">
        <v>91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</row>
    <row r="36" spans="1:19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1:19" x14ac:dyDescent="0.25">
      <c r="A37" s="13" t="s">
        <v>92</v>
      </c>
      <c r="B37" s="13"/>
      <c r="C37" s="13"/>
      <c r="D37" s="51"/>
      <c r="E37" s="157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</row>
    <row r="38" spans="1:19" x14ac:dyDescent="0.25">
      <c r="A38" s="13" t="s">
        <v>93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x14ac:dyDescent="0.25">
      <c r="A39" s="13" t="s">
        <v>173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 spans="1:19" x14ac:dyDescent="0.25">
      <c r="A40" s="13"/>
      <c r="B40" s="13"/>
      <c r="C40" s="13"/>
      <c r="D40" s="13"/>
      <c r="E40" s="13"/>
      <c r="F40" s="55">
        <f>SUM(E34:M34)</f>
        <v>59501979</v>
      </c>
      <c r="G40" s="244" t="s">
        <v>94</v>
      </c>
      <c r="H40" s="245"/>
      <c r="I40" s="245"/>
      <c r="J40" s="245"/>
      <c r="K40" s="246"/>
      <c r="L40" s="13"/>
      <c r="M40" s="13"/>
      <c r="N40" s="13"/>
      <c r="O40" s="13"/>
      <c r="P40" s="13"/>
      <c r="Q40" s="13"/>
      <c r="R40" s="13"/>
      <c r="S40" s="13"/>
    </row>
    <row r="41" spans="1:19" x14ac:dyDescent="0.25">
      <c r="A41" s="13"/>
      <c r="B41" s="13"/>
      <c r="C41" s="13"/>
      <c r="D41" s="13"/>
      <c r="E41" s="13"/>
      <c r="F41" s="55">
        <f>C34</f>
        <v>68657325</v>
      </c>
      <c r="G41" s="244" t="s">
        <v>95</v>
      </c>
      <c r="H41" s="245"/>
      <c r="I41" s="245"/>
      <c r="J41" s="245"/>
      <c r="K41" s="246"/>
      <c r="L41" s="13"/>
      <c r="M41" s="13"/>
      <c r="N41" s="13"/>
      <c r="O41" s="13"/>
      <c r="P41" s="13"/>
      <c r="Q41" s="13"/>
      <c r="R41" s="13"/>
      <c r="S41" s="13"/>
    </row>
    <row r="42" spans="1:19" x14ac:dyDescent="0.25">
      <c r="A42" s="13"/>
      <c r="B42" s="13"/>
      <c r="C42" s="13"/>
      <c r="D42" s="13"/>
      <c r="E42" s="13"/>
      <c r="F42" s="55">
        <f>F41-F40</f>
        <v>9155346</v>
      </c>
      <c r="G42" s="247" t="s">
        <v>40</v>
      </c>
      <c r="H42" s="248"/>
      <c r="I42" s="248"/>
      <c r="J42" s="248"/>
      <c r="K42" s="249"/>
      <c r="L42" s="13"/>
      <c r="M42" s="13"/>
      <c r="N42" s="13"/>
      <c r="O42" s="13"/>
      <c r="P42" s="13"/>
      <c r="Q42" s="13"/>
      <c r="R42" s="13"/>
      <c r="S42" s="13"/>
    </row>
    <row r="44" spans="1:19" x14ac:dyDescent="0.25">
      <c r="A44" s="157" t="s">
        <v>205</v>
      </c>
    </row>
    <row r="45" spans="1:19" x14ac:dyDescent="0.25">
      <c r="A45" s="58" t="s">
        <v>223</v>
      </c>
    </row>
    <row r="46" spans="1:19" s="152" customFormat="1" x14ac:dyDescent="0.25"/>
    <row r="47" spans="1:19" s="152" customFormat="1" x14ac:dyDescent="0.25"/>
    <row r="48" spans="1:19" x14ac:dyDescent="0.25">
      <c r="A48" s="58" t="s">
        <v>204</v>
      </c>
    </row>
    <row r="76" spans="1:1" x14ac:dyDescent="0.25">
      <c r="A76" s="58" t="s">
        <v>206</v>
      </c>
    </row>
    <row r="77" spans="1:1" x14ac:dyDescent="0.25">
      <c r="A77" s="58" t="s">
        <v>207</v>
      </c>
    </row>
    <row r="78" spans="1:1" s="152" customFormat="1" x14ac:dyDescent="0.25">
      <c r="A78" s="58" t="s">
        <v>208</v>
      </c>
    </row>
    <row r="79" spans="1:1" x14ac:dyDescent="0.25">
      <c r="A79" s="58" t="s">
        <v>224</v>
      </c>
    </row>
    <row r="80" spans="1:1" x14ac:dyDescent="0.25">
      <c r="A80" s="58" t="s">
        <v>247</v>
      </c>
    </row>
    <row r="92" spans="6:9" ht="51.75" customHeight="1" x14ac:dyDescent="0.25">
      <c r="F92" s="259" t="s">
        <v>225</v>
      </c>
      <c r="G92" s="259"/>
      <c r="H92" s="259"/>
      <c r="I92" s="259"/>
    </row>
    <row r="93" spans="6:9" x14ac:dyDescent="0.25">
      <c r="F93" s="58" t="s">
        <v>226</v>
      </c>
    </row>
    <row r="94" spans="6:9" x14ac:dyDescent="0.25">
      <c r="F94" s="58" t="s">
        <v>227</v>
      </c>
    </row>
    <row r="95" spans="6:9" x14ac:dyDescent="0.25">
      <c r="F95" s="58" t="s">
        <v>228</v>
      </c>
    </row>
    <row r="96" spans="6:9" x14ac:dyDescent="0.25">
      <c r="F96" s="58" t="s">
        <v>248</v>
      </c>
    </row>
    <row r="115" spans="1:9" x14ac:dyDescent="0.25">
      <c r="A115" s="58" t="s">
        <v>209</v>
      </c>
    </row>
    <row r="117" spans="1:9" ht="141" customHeight="1" x14ac:dyDescent="0.25">
      <c r="A117" s="69" t="s">
        <v>118</v>
      </c>
      <c r="B117" s="70" t="s">
        <v>119</v>
      </c>
      <c r="C117" s="71" t="s">
        <v>181</v>
      </c>
      <c r="D117" s="260" t="s">
        <v>229</v>
      </c>
      <c r="E117" s="261"/>
      <c r="F117" s="261"/>
      <c r="G117" s="261"/>
      <c r="H117" s="261"/>
      <c r="I117" s="261"/>
    </row>
    <row r="118" spans="1:9" ht="15.75" x14ac:dyDescent="0.25">
      <c r="A118" s="72">
        <v>2</v>
      </c>
      <c r="B118" s="73">
        <v>3</v>
      </c>
      <c r="C118" s="74"/>
      <c r="D118" s="260"/>
      <c r="E118" s="261"/>
      <c r="F118" s="261"/>
      <c r="G118" s="261"/>
      <c r="H118" s="261"/>
      <c r="I118" s="261"/>
    </row>
    <row r="119" spans="1:9" ht="15.75" x14ac:dyDescent="0.25">
      <c r="A119" s="75">
        <v>1</v>
      </c>
      <c r="B119" s="76" t="s">
        <v>120</v>
      </c>
      <c r="C119" s="77">
        <v>0</v>
      </c>
      <c r="D119" s="260"/>
      <c r="E119" s="261"/>
      <c r="F119" s="261"/>
      <c r="G119" s="261"/>
      <c r="H119" s="261"/>
      <c r="I119" s="261"/>
    </row>
    <row r="120" spans="1:9" ht="15.75" x14ac:dyDescent="0.25">
      <c r="A120" s="75">
        <v>1</v>
      </c>
      <c r="B120" s="76" t="s">
        <v>121</v>
      </c>
      <c r="C120" s="77">
        <v>0</v>
      </c>
      <c r="D120" s="260"/>
      <c r="E120" s="261"/>
      <c r="F120" s="261"/>
      <c r="G120" s="261"/>
      <c r="H120" s="261"/>
      <c r="I120" s="261"/>
    </row>
    <row r="121" spans="1:9" ht="15.75" x14ac:dyDescent="0.25">
      <c r="A121" s="75">
        <v>1</v>
      </c>
      <c r="B121" s="76" t="s">
        <v>122</v>
      </c>
      <c r="C121" s="77">
        <v>0</v>
      </c>
    </row>
    <row r="122" spans="1:9" ht="15.75" x14ac:dyDescent="0.25">
      <c r="A122" s="75">
        <v>1</v>
      </c>
      <c r="B122" s="76" t="s">
        <v>123</v>
      </c>
      <c r="C122" s="77">
        <v>0</v>
      </c>
      <c r="D122" s="58" t="s">
        <v>230</v>
      </c>
    </row>
    <row r="123" spans="1:9" ht="15.75" x14ac:dyDescent="0.25">
      <c r="A123" s="75">
        <v>1</v>
      </c>
      <c r="B123" s="76" t="s">
        <v>124</v>
      </c>
      <c r="C123" s="77">
        <v>0</v>
      </c>
    </row>
    <row r="124" spans="1:9" ht="15.75" x14ac:dyDescent="0.25">
      <c r="A124" s="75">
        <v>1</v>
      </c>
      <c r="B124" s="78" t="s">
        <v>125</v>
      </c>
      <c r="C124" s="77">
        <v>0</v>
      </c>
    </row>
    <row r="125" spans="1:9" ht="47.25" x14ac:dyDescent="0.25">
      <c r="A125" s="79">
        <v>2</v>
      </c>
      <c r="B125" s="80" t="s">
        <v>126</v>
      </c>
      <c r="C125" s="77">
        <v>0</v>
      </c>
    </row>
    <row r="126" spans="1:9" ht="15.75" x14ac:dyDescent="0.25">
      <c r="A126" s="75">
        <v>2</v>
      </c>
      <c r="B126" s="76" t="s">
        <v>127</v>
      </c>
      <c r="C126" s="77">
        <v>0</v>
      </c>
    </row>
    <row r="127" spans="1:9" ht="15.75" x14ac:dyDescent="0.25">
      <c r="A127" s="75">
        <v>2</v>
      </c>
      <c r="B127" s="76" t="s">
        <v>128</v>
      </c>
      <c r="C127" s="77">
        <v>0</v>
      </c>
    </row>
    <row r="128" spans="1:9" ht="15.75" x14ac:dyDescent="0.25">
      <c r="A128" s="75">
        <v>2</v>
      </c>
      <c r="B128" s="76" t="s">
        <v>129</v>
      </c>
      <c r="C128" s="77">
        <v>0</v>
      </c>
    </row>
    <row r="129" spans="1:4" ht="15.75" x14ac:dyDescent="0.25">
      <c r="A129" s="75">
        <v>2</v>
      </c>
      <c r="B129" s="76" t="s">
        <v>130</v>
      </c>
      <c r="C129" s="77">
        <v>0</v>
      </c>
    </row>
    <row r="130" spans="1:4" ht="15.75" x14ac:dyDescent="0.25">
      <c r="A130" s="75">
        <v>2</v>
      </c>
      <c r="B130" s="81" t="s">
        <v>131</v>
      </c>
      <c r="C130" s="77">
        <v>0</v>
      </c>
    </row>
    <row r="131" spans="1:4" ht="15.75" x14ac:dyDescent="0.25">
      <c r="A131" s="75">
        <v>2</v>
      </c>
      <c r="B131" s="81" t="s">
        <v>132</v>
      </c>
      <c r="C131" s="77">
        <v>0</v>
      </c>
    </row>
    <row r="132" spans="1:4" ht="15.75" x14ac:dyDescent="0.25">
      <c r="A132" s="75">
        <v>2</v>
      </c>
      <c r="B132" s="81" t="s">
        <v>133</v>
      </c>
      <c r="C132" s="77">
        <v>0</v>
      </c>
    </row>
    <row r="133" spans="1:4" ht="15.75" x14ac:dyDescent="0.25">
      <c r="A133" s="75">
        <v>2</v>
      </c>
      <c r="B133" s="76" t="s">
        <v>134</v>
      </c>
      <c r="C133" s="77">
        <v>0</v>
      </c>
    </row>
    <row r="134" spans="1:4" ht="15.75" x14ac:dyDescent="0.25">
      <c r="A134" s="75">
        <v>2</v>
      </c>
      <c r="B134" s="76" t="s">
        <v>135</v>
      </c>
      <c r="C134" s="77">
        <v>0</v>
      </c>
    </row>
    <row r="135" spans="1:4" ht="15.75" x14ac:dyDescent="0.25">
      <c r="A135" s="82">
        <v>3</v>
      </c>
      <c r="B135" s="78" t="s">
        <v>136</v>
      </c>
      <c r="C135" s="77">
        <v>0</v>
      </c>
    </row>
    <row r="136" spans="1:4" ht="15.75" x14ac:dyDescent="0.25">
      <c r="A136" s="82">
        <v>3</v>
      </c>
      <c r="B136" s="76" t="s">
        <v>137</v>
      </c>
      <c r="C136" s="77">
        <v>0</v>
      </c>
    </row>
    <row r="137" spans="1:4" ht="15.75" x14ac:dyDescent="0.25">
      <c r="A137" s="82">
        <v>3</v>
      </c>
      <c r="B137" s="137" t="s">
        <v>108</v>
      </c>
      <c r="C137" s="143">
        <v>12</v>
      </c>
      <c r="D137" s="58" t="s">
        <v>190</v>
      </c>
    </row>
    <row r="138" spans="1:4" ht="15.75" x14ac:dyDescent="0.25">
      <c r="A138" s="82">
        <v>3</v>
      </c>
      <c r="B138" s="137" t="s">
        <v>138</v>
      </c>
      <c r="C138" s="143">
        <v>1</v>
      </c>
      <c r="D138" s="58" t="s">
        <v>167</v>
      </c>
    </row>
    <row r="139" spans="1:4" ht="15.75" x14ac:dyDescent="0.25">
      <c r="A139" s="82">
        <v>3</v>
      </c>
      <c r="B139" s="78" t="s">
        <v>139</v>
      </c>
      <c r="C139" s="77">
        <v>0</v>
      </c>
      <c r="D139" s="58" t="s">
        <v>249</v>
      </c>
    </row>
    <row r="140" spans="1:4" ht="15.75" x14ac:dyDescent="0.25">
      <c r="A140" s="75">
        <v>3</v>
      </c>
      <c r="B140" s="78" t="s">
        <v>140</v>
      </c>
      <c r="C140" s="77">
        <v>0</v>
      </c>
      <c r="D140" s="58" t="s">
        <v>250</v>
      </c>
    </row>
    <row r="141" spans="1:4" ht="15.75" x14ac:dyDescent="0.25">
      <c r="A141" s="75">
        <v>3</v>
      </c>
      <c r="B141" s="78" t="s">
        <v>141</v>
      </c>
      <c r="C141" s="77">
        <v>0</v>
      </c>
    </row>
    <row r="142" spans="1:4" ht="15.75" x14ac:dyDescent="0.25">
      <c r="A142" s="75">
        <v>3</v>
      </c>
      <c r="B142" s="78" t="s">
        <v>142</v>
      </c>
      <c r="C142" s="77">
        <v>0</v>
      </c>
    </row>
    <row r="143" spans="1:4" ht="15.75" x14ac:dyDescent="0.25">
      <c r="A143" s="75">
        <v>3</v>
      </c>
      <c r="B143" s="81" t="s">
        <v>143</v>
      </c>
      <c r="C143" s="77">
        <v>0</v>
      </c>
    </row>
    <row r="144" spans="1:4" ht="15.75" x14ac:dyDescent="0.25">
      <c r="A144" s="75">
        <v>3</v>
      </c>
      <c r="B144" s="81" t="s">
        <v>144</v>
      </c>
      <c r="C144" s="77">
        <v>0</v>
      </c>
    </row>
    <row r="145" spans="1:3" ht="15.75" x14ac:dyDescent="0.25">
      <c r="A145" s="75">
        <v>3</v>
      </c>
      <c r="B145" s="81" t="s">
        <v>145</v>
      </c>
      <c r="C145" s="77">
        <v>0</v>
      </c>
    </row>
    <row r="146" spans="1:3" ht="15.75" x14ac:dyDescent="0.25">
      <c r="A146" s="75">
        <v>3</v>
      </c>
      <c r="B146" s="76" t="s">
        <v>146</v>
      </c>
      <c r="C146" s="77">
        <v>0</v>
      </c>
    </row>
    <row r="147" spans="1:3" ht="47.25" x14ac:dyDescent="0.25">
      <c r="A147" s="75">
        <v>3</v>
      </c>
      <c r="B147" s="83" t="s">
        <v>147</v>
      </c>
      <c r="C147" s="77">
        <v>0</v>
      </c>
    </row>
    <row r="148" spans="1:3" ht="15.75" x14ac:dyDescent="0.25">
      <c r="A148" s="75">
        <v>3</v>
      </c>
      <c r="B148" s="76" t="s">
        <v>148</v>
      </c>
      <c r="C148" s="77">
        <v>0</v>
      </c>
    </row>
    <row r="149" spans="1:3" ht="15.75" x14ac:dyDescent="0.25">
      <c r="A149" s="75">
        <v>3</v>
      </c>
      <c r="B149" s="76" t="s">
        <v>149</v>
      </c>
      <c r="C149" s="77">
        <v>0</v>
      </c>
    </row>
    <row r="150" spans="1:3" ht="15.75" x14ac:dyDescent="0.25">
      <c r="A150" s="75">
        <v>3</v>
      </c>
      <c r="B150" s="76" t="s">
        <v>150</v>
      </c>
      <c r="C150" s="77">
        <v>0</v>
      </c>
    </row>
    <row r="151" spans="1:3" ht="15.75" x14ac:dyDescent="0.25">
      <c r="A151" s="75">
        <v>3</v>
      </c>
      <c r="B151" s="76" t="s">
        <v>151</v>
      </c>
      <c r="C151" s="77">
        <v>0</v>
      </c>
    </row>
    <row r="152" spans="1:3" ht="15.75" x14ac:dyDescent="0.25">
      <c r="A152" s="75">
        <v>3</v>
      </c>
      <c r="B152" s="76" t="s">
        <v>152</v>
      </c>
      <c r="C152" s="77">
        <v>0</v>
      </c>
    </row>
    <row r="153" spans="1:3" ht="15.75" x14ac:dyDescent="0.25">
      <c r="A153" s="75">
        <v>3</v>
      </c>
      <c r="B153" s="76" t="s">
        <v>153</v>
      </c>
      <c r="C153" s="77">
        <v>0</v>
      </c>
    </row>
    <row r="154" spans="1:3" ht="15.75" x14ac:dyDescent="0.25">
      <c r="A154" s="75">
        <v>3</v>
      </c>
      <c r="B154" s="76" t="s">
        <v>154</v>
      </c>
      <c r="C154" s="77">
        <v>0</v>
      </c>
    </row>
    <row r="155" spans="1:3" ht="15.75" x14ac:dyDescent="0.25">
      <c r="A155" s="75">
        <v>3</v>
      </c>
      <c r="B155" s="137" t="s">
        <v>10</v>
      </c>
      <c r="C155" s="142">
        <v>395</v>
      </c>
    </row>
    <row r="156" spans="1:3" ht="15.75" x14ac:dyDescent="0.25">
      <c r="A156" s="82">
        <v>4</v>
      </c>
      <c r="B156" s="78" t="s">
        <v>155</v>
      </c>
      <c r="C156" s="77">
        <v>0</v>
      </c>
    </row>
    <row r="157" spans="1:3" ht="15.75" x14ac:dyDescent="0.25">
      <c r="A157" s="75">
        <v>4</v>
      </c>
      <c r="B157" s="76" t="s">
        <v>156</v>
      </c>
      <c r="C157" s="77">
        <v>0</v>
      </c>
    </row>
    <row r="158" spans="1:3" ht="15.75" x14ac:dyDescent="0.25">
      <c r="A158" s="75">
        <v>4</v>
      </c>
      <c r="B158" s="76" t="s">
        <v>157</v>
      </c>
      <c r="C158" s="77">
        <v>0</v>
      </c>
    </row>
    <row r="159" spans="1:3" ht="15.75" x14ac:dyDescent="0.25">
      <c r="A159" s="75">
        <v>4</v>
      </c>
      <c r="B159" s="76" t="s">
        <v>158</v>
      </c>
      <c r="C159" s="77">
        <v>0</v>
      </c>
    </row>
    <row r="160" spans="1:3" ht="15.75" x14ac:dyDescent="0.25">
      <c r="A160" s="75">
        <v>5</v>
      </c>
      <c r="B160" s="76" t="s">
        <v>159</v>
      </c>
      <c r="C160" s="77">
        <v>0</v>
      </c>
    </row>
    <row r="161" spans="1:4" ht="15.75" x14ac:dyDescent="0.25">
      <c r="A161" s="75">
        <v>6</v>
      </c>
      <c r="B161" s="76" t="s">
        <v>160</v>
      </c>
      <c r="C161" s="77">
        <v>0</v>
      </c>
    </row>
    <row r="162" spans="1:4" ht="15.75" x14ac:dyDescent="0.25">
      <c r="A162" s="75">
        <v>6</v>
      </c>
      <c r="B162" s="76" t="s">
        <v>161</v>
      </c>
      <c r="C162" s="77">
        <v>0</v>
      </c>
    </row>
    <row r="163" spans="1:4" ht="15.75" x14ac:dyDescent="0.25">
      <c r="A163" s="75">
        <v>6</v>
      </c>
      <c r="B163" s="76" t="s">
        <v>162</v>
      </c>
      <c r="C163" s="77">
        <v>0</v>
      </c>
    </row>
    <row r="164" spans="1:4" ht="15.75" x14ac:dyDescent="0.25">
      <c r="A164" s="75">
        <v>6</v>
      </c>
      <c r="B164" s="76" t="s">
        <v>163</v>
      </c>
      <c r="C164" s="77">
        <v>0</v>
      </c>
    </row>
    <row r="165" spans="1:4" ht="15.75" x14ac:dyDescent="0.25">
      <c r="A165" s="75">
        <v>6</v>
      </c>
      <c r="B165" s="137" t="s">
        <v>13</v>
      </c>
      <c r="C165" s="142">
        <v>1981</v>
      </c>
    </row>
    <row r="166" spans="1:4" ht="15.75" x14ac:dyDescent="0.25">
      <c r="A166" s="75">
        <v>7</v>
      </c>
      <c r="B166" s="76" t="s">
        <v>164</v>
      </c>
      <c r="C166" s="77">
        <v>0</v>
      </c>
    </row>
    <row r="167" spans="1:4" ht="15.75" x14ac:dyDescent="0.25">
      <c r="A167" s="75">
        <v>8</v>
      </c>
      <c r="B167" s="137" t="s">
        <v>12</v>
      </c>
      <c r="C167" s="142">
        <v>1432</v>
      </c>
    </row>
    <row r="168" spans="1:4" ht="15.75" x14ac:dyDescent="0.25">
      <c r="A168" s="75">
        <v>8</v>
      </c>
      <c r="B168" s="137" t="s">
        <v>165</v>
      </c>
      <c r="C168" s="142">
        <v>829</v>
      </c>
    </row>
    <row r="169" spans="1:4" ht="15.75" x14ac:dyDescent="0.25">
      <c r="A169" s="75">
        <v>8</v>
      </c>
      <c r="B169" s="137" t="s">
        <v>9</v>
      </c>
      <c r="C169" s="142">
        <v>701</v>
      </c>
    </row>
    <row r="170" spans="1:4" ht="15.75" x14ac:dyDescent="0.25">
      <c r="A170" s="84">
        <v>9</v>
      </c>
      <c r="B170" s="76" t="s">
        <v>166</v>
      </c>
      <c r="C170" s="77">
        <v>0</v>
      </c>
    </row>
    <row r="171" spans="1:4" ht="15.75" x14ac:dyDescent="0.25">
      <c r="A171" s="85"/>
      <c r="B171" s="86" t="s">
        <v>182</v>
      </c>
      <c r="C171" s="87">
        <v>5351</v>
      </c>
    </row>
    <row r="172" spans="1:4" x14ac:dyDescent="0.25">
      <c r="A172" s="123"/>
      <c r="B172" s="124"/>
      <c r="C172" s="68"/>
    </row>
    <row r="173" spans="1:4" x14ac:dyDescent="0.25">
      <c r="A173" s="125"/>
      <c r="B173" s="124"/>
      <c r="C173" s="68"/>
    </row>
    <row r="174" spans="1:4" ht="63" x14ac:dyDescent="0.25">
      <c r="A174" s="69" t="s">
        <v>118</v>
      </c>
      <c r="B174" s="70" t="s">
        <v>119</v>
      </c>
      <c r="C174" s="126" t="s">
        <v>183</v>
      </c>
      <c r="D174" s="58" t="s">
        <v>200</v>
      </c>
    </row>
    <row r="175" spans="1:4" ht="15.75" x14ac:dyDescent="0.25">
      <c r="A175" s="72">
        <v>2</v>
      </c>
      <c r="B175" s="73">
        <v>3</v>
      </c>
      <c r="C175" s="74"/>
      <c r="D175" s="58" t="s">
        <v>251</v>
      </c>
    </row>
    <row r="176" spans="1:4" ht="15.75" x14ac:dyDescent="0.25">
      <c r="A176" s="75">
        <v>1</v>
      </c>
      <c r="B176" s="78" t="s">
        <v>120</v>
      </c>
      <c r="C176" s="127">
        <v>1</v>
      </c>
    </row>
    <row r="177" spans="1:3" ht="15.75" x14ac:dyDescent="0.25">
      <c r="A177" s="75">
        <v>1</v>
      </c>
      <c r="B177" s="78" t="s">
        <v>121</v>
      </c>
      <c r="C177" s="127">
        <v>1</v>
      </c>
    </row>
    <row r="178" spans="1:3" ht="15.75" x14ac:dyDescent="0.25">
      <c r="A178" s="75">
        <v>1</v>
      </c>
      <c r="B178" s="78" t="s">
        <v>122</v>
      </c>
      <c r="C178" s="127">
        <v>1</v>
      </c>
    </row>
    <row r="179" spans="1:3" ht="15.75" x14ac:dyDescent="0.25">
      <c r="A179" s="75">
        <v>1</v>
      </c>
      <c r="B179" s="78" t="s">
        <v>123</v>
      </c>
      <c r="C179" s="127">
        <v>1</v>
      </c>
    </row>
    <row r="180" spans="1:3" ht="15.75" x14ac:dyDescent="0.25">
      <c r="A180" s="75">
        <v>1</v>
      </c>
      <c r="B180" s="78" t="s">
        <v>124</v>
      </c>
      <c r="C180" s="127">
        <v>1</v>
      </c>
    </row>
    <row r="181" spans="1:3" ht="15.75" x14ac:dyDescent="0.25">
      <c r="A181" s="75">
        <v>1</v>
      </c>
      <c r="B181" s="78" t="s">
        <v>125</v>
      </c>
      <c r="C181" s="127">
        <v>1</v>
      </c>
    </row>
    <row r="182" spans="1:3" ht="47.25" x14ac:dyDescent="0.25">
      <c r="A182" s="79">
        <v>2</v>
      </c>
      <c r="B182" s="80" t="s">
        <v>126</v>
      </c>
      <c r="C182" s="127">
        <v>1</v>
      </c>
    </row>
    <row r="183" spans="1:3" ht="15.75" x14ac:dyDescent="0.25">
      <c r="A183" s="75">
        <v>2</v>
      </c>
      <c r="B183" s="78" t="s">
        <v>127</v>
      </c>
      <c r="C183" s="127">
        <v>1</v>
      </c>
    </row>
    <row r="184" spans="1:3" ht="15.75" x14ac:dyDescent="0.25">
      <c r="A184" s="75">
        <v>2</v>
      </c>
      <c r="B184" s="78" t="s">
        <v>128</v>
      </c>
      <c r="C184" s="127">
        <v>1</v>
      </c>
    </row>
    <row r="185" spans="1:3" ht="15.75" x14ac:dyDescent="0.25">
      <c r="A185" s="75">
        <v>2</v>
      </c>
      <c r="B185" s="78" t="s">
        <v>129</v>
      </c>
      <c r="C185" s="127">
        <v>1</v>
      </c>
    </row>
    <row r="186" spans="1:3" ht="15.75" x14ac:dyDescent="0.25">
      <c r="A186" s="75">
        <v>2</v>
      </c>
      <c r="B186" s="78" t="s">
        <v>130</v>
      </c>
      <c r="C186" s="127">
        <v>1</v>
      </c>
    </row>
    <row r="187" spans="1:3" ht="15.75" x14ac:dyDescent="0.25">
      <c r="A187" s="75">
        <v>2</v>
      </c>
      <c r="B187" s="128" t="s">
        <v>131</v>
      </c>
      <c r="C187" s="127">
        <v>1</v>
      </c>
    </row>
    <row r="188" spans="1:3" ht="15.75" x14ac:dyDescent="0.25">
      <c r="A188" s="75">
        <v>2</v>
      </c>
      <c r="B188" s="128" t="s">
        <v>132</v>
      </c>
      <c r="C188" s="127">
        <v>1</v>
      </c>
    </row>
    <row r="189" spans="1:3" ht="15.75" x14ac:dyDescent="0.25">
      <c r="A189" s="75">
        <v>2</v>
      </c>
      <c r="B189" s="128" t="s">
        <v>133</v>
      </c>
      <c r="C189" s="127">
        <v>1</v>
      </c>
    </row>
    <row r="190" spans="1:3" ht="15.75" x14ac:dyDescent="0.25">
      <c r="A190" s="75">
        <v>2</v>
      </c>
      <c r="B190" s="78" t="s">
        <v>134</v>
      </c>
      <c r="C190" s="127">
        <v>1</v>
      </c>
    </row>
    <row r="191" spans="1:3" ht="15.75" x14ac:dyDescent="0.25">
      <c r="A191" s="75">
        <v>2</v>
      </c>
      <c r="B191" s="78" t="s">
        <v>135</v>
      </c>
      <c r="C191" s="127">
        <v>1</v>
      </c>
    </row>
    <row r="192" spans="1:3" ht="15.75" x14ac:dyDescent="0.25">
      <c r="A192" s="82">
        <v>3</v>
      </c>
      <c r="B192" s="78" t="s">
        <v>136</v>
      </c>
      <c r="C192" s="127">
        <v>1</v>
      </c>
    </row>
    <row r="193" spans="1:3" ht="15.75" x14ac:dyDescent="0.25">
      <c r="A193" s="82">
        <v>3</v>
      </c>
      <c r="B193" s="78" t="s">
        <v>137</v>
      </c>
      <c r="C193" s="127">
        <v>1</v>
      </c>
    </row>
    <row r="194" spans="1:3" ht="15.75" x14ac:dyDescent="0.25">
      <c r="A194" s="82">
        <v>3</v>
      </c>
      <c r="B194" s="137" t="s">
        <v>108</v>
      </c>
      <c r="C194" s="127">
        <v>1</v>
      </c>
    </row>
    <row r="195" spans="1:3" ht="15.75" x14ac:dyDescent="0.25">
      <c r="A195" s="82">
        <v>3</v>
      </c>
      <c r="B195" s="137" t="s">
        <v>138</v>
      </c>
      <c r="C195" s="127">
        <v>1</v>
      </c>
    </row>
    <row r="196" spans="1:3" ht="15.75" x14ac:dyDescent="0.25">
      <c r="A196" s="82">
        <v>3</v>
      </c>
      <c r="B196" s="78" t="s">
        <v>139</v>
      </c>
      <c r="C196" s="127">
        <v>1</v>
      </c>
    </row>
    <row r="197" spans="1:3" ht="15.75" x14ac:dyDescent="0.25">
      <c r="A197" s="75">
        <v>3</v>
      </c>
      <c r="B197" s="78" t="s">
        <v>140</v>
      </c>
      <c r="C197" s="127">
        <v>1</v>
      </c>
    </row>
    <row r="198" spans="1:3" ht="15.75" x14ac:dyDescent="0.25">
      <c r="A198" s="75">
        <v>3</v>
      </c>
      <c r="B198" s="78" t="s">
        <v>141</v>
      </c>
      <c r="C198" s="127">
        <v>1</v>
      </c>
    </row>
    <row r="199" spans="1:3" ht="15.75" x14ac:dyDescent="0.25">
      <c r="A199" s="75">
        <v>3</v>
      </c>
      <c r="B199" s="78" t="s">
        <v>142</v>
      </c>
      <c r="C199" s="127">
        <v>1</v>
      </c>
    </row>
    <row r="200" spans="1:3" ht="15.75" x14ac:dyDescent="0.25">
      <c r="A200" s="75">
        <v>3</v>
      </c>
      <c r="B200" s="129" t="s">
        <v>143</v>
      </c>
      <c r="C200" s="127">
        <v>1</v>
      </c>
    </row>
    <row r="201" spans="1:3" ht="15.75" x14ac:dyDescent="0.25">
      <c r="A201" s="75">
        <v>3</v>
      </c>
      <c r="B201" s="128" t="s">
        <v>144</v>
      </c>
      <c r="C201" s="127">
        <v>1</v>
      </c>
    </row>
    <row r="202" spans="1:3" ht="15.75" x14ac:dyDescent="0.25">
      <c r="A202" s="75">
        <v>3</v>
      </c>
      <c r="B202" s="128" t="s">
        <v>145</v>
      </c>
      <c r="C202" s="127">
        <v>1</v>
      </c>
    </row>
    <row r="203" spans="1:3" ht="15.75" x14ac:dyDescent="0.25">
      <c r="A203" s="75">
        <v>3</v>
      </c>
      <c r="B203" s="78" t="s">
        <v>146</v>
      </c>
      <c r="C203" s="127">
        <v>1</v>
      </c>
    </row>
    <row r="204" spans="1:3" ht="47.25" x14ac:dyDescent="0.25">
      <c r="A204" s="75">
        <v>3</v>
      </c>
      <c r="B204" s="80" t="s">
        <v>147</v>
      </c>
      <c r="C204" s="127">
        <v>1</v>
      </c>
    </row>
    <row r="205" spans="1:3" ht="15.75" x14ac:dyDescent="0.25">
      <c r="A205" s="75">
        <v>3</v>
      </c>
      <c r="B205" s="130" t="s">
        <v>148</v>
      </c>
      <c r="C205" s="127">
        <v>1</v>
      </c>
    </row>
    <row r="206" spans="1:3" ht="15.75" x14ac:dyDescent="0.25">
      <c r="A206" s="75">
        <v>3</v>
      </c>
      <c r="B206" s="130" t="s">
        <v>149</v>
      </c>
      <c r="C206" s="127">
        <v>1</v>
      </c>
    </row>
    <row r="207" spans="1:3" ht="15.75" x14ac:dyDescent="0.25">
      <c r="A207" s="75">
        <v>3</v>
      </c>
      <c r="B207" s="130" t="s">
        <v>150</v>
      </c>
      <c r="C207" s="127">
        <v>1</v>
      </c>
    </row>
    <row r="208" spans="1:3" ht="15.75" x14ac:dyDescent="0.25">
      <c r="A208" s="75">
        <v>3</v>
      </c>
      <c r="B208" s="78" t="s">
        <v>151</v>
      </c>
      <c r="C208" s="127">
        <v>1</v>
      </c>
    </row>
    <row r="209" spans="1:3" ht="15.75" x14ac:dyDescent="0.25">
      <c r="A209" s="75">
        <v>3</v>
      </c>
      <c r="B209" s="78" t="s">
        <v>152</v>
      </c>
      <c r="C209" s="127">
        <v>1</v>
      </c>
    </row>
    <row r="210" spans="1:3" ht="15.75" x14ac:dyDescent="0.25">
      <c r="A210" s="75">
        <v>3</v>
      </c>
      <c r="B210" s="130" t="s">
        <v>153</v>
      </c>
      <c r="C210" s="127">
        <v>1</v>
      </c>
    </row>
    <row r="211" spans="1:3" ht="15.75" x14ac:dyDescent="0.25">
      <c r="A211" s="75">
        <v>3</v>
      </c>
      <c r="B211" s="130" t="s">
        <v>154</v>
      </c>
      <c r="C211" s="127">
        <v>1</v>
      </c>
    </row>
    <row r="212" spans="1:3" ht="15.75" x14ac:dyDescent="0.25">
      <c r="A212" s="75">
        <v>3</v>
      </c>
      <c r="B212" s="137" t="s">
        <v>10</v>
      </c>
      <c r="C212" s="131">
        <v>1.46</v>
      </c>
    </row>
    <row r="213" spans="1:3" ht="15.75" x14ac:dyDescent="0.25">
      <c r="A213" s="82">
        <v>4</v>
      </c>
      <c r="B213" s="78" t="s">
        <v>155</v>
      </c>
      <c r="C213" s="127">
        <v>1</v>
      </c>
    </row>
    <row r="214" spans="1:3" ht="15.75" x14ac:dyDescent="0.25">
      <c r="A214" s="75">
        <v>4</v>
      </c>
      <c r="B214" s="78" t="s">
        <v>156</v>
      </c>
      <c r="C214" s="127">
        <v>1</v>
      </c>
    </row>
    <row r="215" spans="1:3" ht="15.75" x14ac:dyDescent="0.25">
      <c r="A215" s="75">
        <v>4</v>
      </c>
      <c r="B215" s="78" t="s">
        <v>157</v>
      </c>
      <c r="C215" s="127">
        <v>1</v>
      </c>
    </row>
    <row r="216" spans="1:3" ht="15.75" x14ac:dyDescent="0.25">
      <c r="A216" s="75">
        <v>4</v>
      </c>
      <c r="B216" s="132" t="s">
        <v>158</v>
      </c>
      <c r="C216" s="127">
        <v>1</v>
      </c>
    </row>
    <row r="217" spans="1:3" ht="15.75" x14ac:dyDescent="0.25">
      <c r="A217" s="75">
        <v>5</v>
      </c>
      <c r="B217" s="78" t="s">
        <v>159</v>
      </c>
      <c r="C217" s="127">
        <v>1</v>
      </c>
    </row>
    <row r="218" spans="1:3" ht="15.75" x14ac:dyDescent="0.25">
      <c r="A218" s="75">
        <v>6</v>
      </c>
      <c r="B218" s="78" t="s">
        <v>160</v>
      </c>
      <c r="C218" s="127">
        <v>1</v>
      </c>
    </row>
    <row r="219" spans="1:3" ht="15.75" x14ac:dyDescent="0.25">
      <c r="A219" s="75">
        <v>6</v>
      </c>
      <c r="B219" s="78" t="s">
        <v>161</v>
      </c>
      <c r="C219" s="127">
        <v>1</v>
      </c>
    </row>
    <row r="220" spans="1:3" ht="15.75" x14ac:dyDescent="0.25">
      <c r="A220" s="75">
        <v>6</v>
      </c>
      <c r="B220" s="78" t="s">
        <v>162</v>
      </c>
      <c r="C220" s="127">
        <v>1</v>
      </c>
    </row>
    <row r="221" spans="1:3" ht="15.75" x14ac:dyDescent="0.25">
      <c r="A221" s="75">
        <v>6</v>
      </c>
      <c r="B221" s="78" t="s">
        <v>163</v>
      </c>
      <c r="C221" s="127">
        <v>1</v>
      </c>
    </row>
    <row r="222" spans="1:3" ht="15.75" x14ac:dyDescent="0.25">
      <c r="A222" s="75">
        <v>6</v>
      </c>
      <c r="B222" s="137" t="s">
        <v>13</v>
      </c>
      <c r="C222" s="131">
        <v>1.03</v>
      </c>
    </row>
    <row r="223" spans="1:3" ht="15.75" x14ac:dyDescent="0.25">
      <c r="A223" s="75">
        <v>7</v>
      </c>
      <c r="B223" s="78" t="s">
        <v>164</v>
      </c>
      <c r="C223" s="127">
        <v>1</v>
      </c>
    </row>
    <row r="224" spans="1:3" ht="15.75" x14ac:dyDescent="0.25">
      <c r="A224" s="75">
        <v>8</v>
      </c>
      <c r="B224" s="137" t="s">
        <v>12</v>
      </c>
      <c r="C224" s="131">
        <v>1.38</v>
      </c>
    </row>
    <row r="225" spans="1:9" ht="15.75" x14ac:dyDescent="0.25">
      <c r="A225" s="75">
        <v>8</v>
      </c>
      <c r="B225" s="137" t="s">
        <v>165</v>
      </c>
      <c r="C225" s="131">
        <v>1.25</v>
      </c>
    </row>
    <row r="226" spans="1:9" ht="15.75" x14ac:dyDescent="0.25">
      <c r="A226" s="75">
        <v>8</v>
      </c>
      <c r="B226" s="137" t="s">
        <v>9</v>
      </c>
      <c r="C226" s="131">
        <v>1.61</v>
      </c>
    </row>
    <row r="227" spans="1:9" ht="15.75" x14ac:dyDescent="0.25">
      <c r="A227" s="84">
        <v>9</v>
      </c>
      <c r="B227" s="78" t="s">
        <v>166</v>
      </c>
      <c r="C227" s="127">
        <v>1</v>
      </c>
    </row>
    <row r="228" spans="1:9" ht="15.75" x14ac:dyDescent="0.25">
      <c r="A228" s="85"/>
      <c r="B228" s="86" t="s">
        <v>184</v>
      </c>
      <c r="C228" s="133"/>
    </row>
    <row r="229" spans="1:9" x14ac:dyDescent="0.25">
      <c r="A229" s="123"/>
      <c r="B229" s="124"/>
      <c r="C229" s="68"/>
    </row>
    <row r="230" spans="1:9" ht="32.25" customHeight="1" x14ac:dyDescent="0.25">
      <c r="A230" s="179" t="s">
        <v>187</v>
      </c>
      <c r="B230" s="180">
        <v>693</v>
      </c>
      <c r="C230" s="68"/>
      <c r="D230" s="259" t="s">
        <v>252</v>
      </c>
      <c r="E230" s="259"/>
      <c r="F230" s="259"/>
      <c r="G230" s="259"/>
      <c r="H230" s="259"/>
      <c r="I230" s="259"/>
    </row>
    <row r="231" spans="1:9" ht="72" customHeight="1" x14ac:dyDescent="0.25">
      <c r="A231" s="69" t="s">
        <v>118</v>
      </c>
      <c r="B231" s="70" t="s">
        <v>119</v>
      </c>
      <c r="C231" s="126" t="s">
        <v>183</v>
      </c>
      <c r="D231" s="259" t="s">
        <v>231</v>
      </c>
      <c r="E231" s="259"/>
      <c r="F231" s="259"/>
      <c r="G231" s="259"/>
      <c r="H231" s="259"/>
      <c r="I231" s="259"/>
    </row>
    <row r="232" spans="1:9" ht="15.75" x14ac:dyDescent="0.25">
      <c r="A232" s="72">
        <v>2</v>
      </c>
      <c r="B232" s="73">
        <v>3</v>
      </c>
      <c r="C232" s="74"/>
      <c r="D232" s="58" t="s">
        <v>232</v>
      </c>
      <c r="E232" s="58"/>
    </row>
    <row r="233" spans="1:9" ht="15.75" x14ac:dyDescent="0.25">
      <c r="A233" s="75">
        <v>1</v>
      </c>
      <c r="B233" s="76" t="s">
        <v>120</v>
      </c>
      <c r="C233" s="134">
        <v>0</v>
      </c>
      <c r="D233" s="58" t="s">
        <v>253</v>
      </c>
      <c r="E233" s="58"/>
    </row>
    <row r="234" spans="1:9" ht="15.75" x14ac:dyDescent="0.25">
      <c r="A234" s="75">
        <v>1</v>
      </c>
      <c r="B234" s="76" t="s">
        <v>121</v>
      </c>
      <c r="C234" s="134">
        <v>0</v>
      </c>
      <c r="D234" s="58" t="s">
        <v>254</v>
      </c>
      <c r="E234" s="58"/>
    </row>
    <row r="235" spans="1:9" ht="15.75" x14ac:dyDescent="0.25">
      <c r="A235" s="75">
        <v>1</v>
      </c>
      <c r="B235" s="76" t="s">
        <v>122</v>
      </c>
      <c r="C235" s="134">
        <v>0</v>
      </c>
      <c r="D235" s="58" t="s">
        <v>255</v>
      </c>
      <c r="E235" s="58"/>
    </row>
    <row r="236" spans="1:9" ht="15.75" x14ac:dyDescent="0.25">
      <c r="A236" s="75">
        <v>1</v>
      </c>
      <c r="B236" s="76" t="s">
        <v>123</v>
      </c>
      <c r="C236" s="134">
        <v>0</v>
      </c>
      <c r="D236" s="58" t="s">
        <v>199</v>
      </c>
    </row>
    <row r="237" spans="1:9" ht="15.75" x14ac:dyDescent="0.25">
      <c r="A237" s="75">
        <v>1</v>
      </c>
      <c r="B237" s="76" t="s">
        <v>124</v>
      </c>
      <c r="C237" s="134">
        <v>0</v>
      </c>
    </row>
    <row r="238" spans="1:9" ht="15.75" x14ac:dyDescent="0.25">
      <c r="A238" s="75">
        <v>1</v>
      </c>
      <c r="B238" s="78" t="s">
        <v>125</v>
      </c>
      <c r="C238" s="134">
        <v>0</v>
      </c>
    </row>
    <row r="239" spans="1:9" ht="47.25" x14ac:dyDescent="0.25">
      <c r="A239" s="79">
        <v>2</v>
      </c>
      <c r="B239" s="80" t="s">
        <v>126</v>
      </c>
      <c r="C239" s="134">
        <v>0</v>
      </c>
    </row>
    <row r="240" spans="1:9" ht="15.75" x14ac:dyDescent="0.25">
      <c r="A240" s="75">
        <v>2</v>
      </c>
      <c r="B240" s="76" t="s">
        <v>127</v>
      </c>
      <c r="C240" s="134">
        <v>0</v>
      </c>
    </row>
    <row r="241" spans="1:7" ht="15.75" x14ac:dyDescent="0.25">
      <c r="A241" s="75">
        <v>2</v>
      </c>
      <c r="B241" s="76" t="s">
        <v>128</v>
      </c>
      <c r="C241" s="134">
        <v>0</v>
      </c>
    </row>
    <row r="242" spans="1:7" ht="15.75" x14ac:dyDescent="0.25">
      <c r="A242" s="75">
        <v>2</v>
      </c>
      <c r="B242" s="76" t="s">
        <v>129</v>
      </c>
      <c r="C242" s="134">
        <v>0</v>
      </c>
    </row>
    <row r="243" spans="1:7" ht="15.75" x14ac:dyDescent="0.25">
      <c r="A243" s="75">
        <v>2</v>
      </c>
      <c r="B243" s="76" t="s">
        <v>130</v>
      </c>
      <c r="C243" s="134">
        <v>0</v>
      </c>
    </row>
    <row r="244" spans="1:7" ht="15.75" x14ac:dyDescent="0.25">
      <c r="A244" s="75">
        <v>2</v>
      </c>
      <c r="B244" s="81" t="s">
        <v>131</v>
      </c>
      <c r="C244" s="134">
        <v>0</v>
      </c>
    </row>
    <row r="245" spans="1:7" ht="15.75" x14ac:dyDescent="0.25">
      <c r="A245" s="75">
        <v>2</v>
      </c>
      <c r="B245" s="81" t="s">
        <v>132</v>
      </c>
      <c r="C245" s="134">
        <v>0</v>
      </c>
    </row>
    <row r="246" spans="1:7" ht="15.75" x14ac:dyDescent="0.25">
      <c r="A246" s="75">
        <v>2</v>
      </c>
      <c r="B246" s="81" t="s">
        <v>133</v>
      </c>
      <c r="C246" s="134">
        <v>0</v>
      </c>
    </row>
    <row r="247" spans="1:7" ht="15.75" x14ac:dyDescent="0.25">
      <c r="A247" s="75">
        <v>2</v>
      </c>
      <c r="B247" s="76" t="s">
        <v>134</v>
      </c>
      <c r="C247" s="134">
        <v>0</v>
      </c>
    </row>
    <row r="248" spans="1:7" ht="15.75" x14ac:dyDescent="0.25">
      <c r="A248" s="75">
        <v>2</v>
      </c>
      <c r="B248" s="76" t="s">
        <v>135</v>
      </c>
      <c r="C248" s="134">
        <v>0</v>
      </c>
    </row>
    <row r="249" spans="1:7" ht="15.75" x14ac:dyDescent="0.25">
      <c r="A249" s="82">
        <v>3</v>
      </c>
      <c r="B249" s="78" t="s">
        <v>136</v>
      </c>
      <c r="C249" s="134">
        <v>0</v>
      </c>
      <c r="E249" s="217" t="s">
        <v>234</v>
      </c>
      <c r="F249" s="217"/>
    </row>
    <row r="250" spans="1:7" ht="15.75" x14ac:dyDescent="0.25">
      <c r="A250" s="82">
        <v>3</v>
      </c>
      <c r="B250" s="76" t="s">
        <v>137</v>
      </c>
      <c r="C250" s="134">
        <v>0</v>
      </c>
      <c r="E250" s="138" t="s">
        <v>188</v>
      </c>
      <c r="F250" s="138" t="s">
        <v>107</v>
      </c>
    </row>
    <row r="251" spans="1:7" ht="15.75" x14ac:dyDescent="0.25">
      <c r="A251" s="82">
        <v>3</v>
      </c>
      <c r="B251" s="137" t="s">
        <v>108</v>
      </c>
      <c r="C251" s="140">
        <v>23007</v>
      </c>
      <c r="D251" s="56" t="s">
        <v>192</v>
      </c>
      <c r="E251" s="10">
        <f>12*2.8*1*693</f>
        <v>23284.799999999996</v>
      </c>
      <c r="F251" s="66">
        <f>C251-E251</f>
        <v>-277.79999999999563</v>
      </c>
      <c r="G251" t="s">
        <v>197</v>
      </c>
    </row>
    <row r="252" spans="1:7" ht="15.75" x14ac:dyDescent="0.25">
      <c r="A252" s="82">
        <v>3</v>
      </c>
      <c r="B252" s="137" t="s">
        <v>138</v>
      </c>
      <c r="C252" s="141">
        <v>1940</v>
      </c>
      <c r="D252" s="56" t="s">
        <v>193</v>
      </c>
      <c r="E252" s="10">
        <f>12*2.76659451659452*1*693</f>
        <v>23007.000000000029</v>
      </c>
      <c r="F252" s="149">
        <v>0</v>
      </c>
    </row>
    <row r="253" spans="1:7" ht="15.75" x14ac:dyDescent="0.25">
      <c r="A253" s="82">
        <v>3</v>
      </c>
      <c r="B253" s="78" t="s">
        <v>139</v>
      </c>
      <c r="C253" s="134">
        <v>0</v>
      </c>
    </row>
    <row r="254" spans="1:7" ht="15.75" x14ac:dyDescent="0.25">
      <c r="A254" s="75">
        <v>3</v>
      </c>
      <c r="B254" s="78" t="s">
        <v>140</v>
      </c>
      <c r="C254" s="134">
        <v>0</v>
      </c>
      <c r="E254" s="156" t="s">
        <v>201</v>
      </c>
    </row>
    <row r="255" spans="1:7" ht="15.75" x14ac:dyDescent="0.25">
      <c r="A255" s="75">
        <v>3</v>
      </c>
      <c r="B255" s="78" t="s">
        <v>141</v>
      </c>
      <c r="C255" s="134">
        <v>0</v>
      </c>
      <c r="E255" s="58" t="s">
        <v>256</v>
      </c>
    </row>
    <row r="256" spans="1:7" ht="15.75" x14ac:dyDescent="0.25">
      <c r="A256" s="75">
        <v>3</v>
      </c>
      <c r="B256" s="78" t="s">
        <v>142</v>
      </c>
      <c r="C256" s="134">
        <v>0</v>
      </c>
      <c r="E256" s="58" t="s">
        <v>203</v>
      </c>
    </row>
    <row r="257" spans="1:9" ht="15.75" x14ac:dyDescent="0.25">
      <c r="A257" s="75">
        <v>3</v>
      </c>
      <c r="B257" s="81" t="s">
        <v>143</v>
      </c>
      <c r="C257" s="134">
        <v>0</v>
      </c>
      <c r="E257" s="58" t="s">
        <v>202</v>
      </c>
    </row>
    <row r="258" spans="1:9" ht="15.75" x14ac:dyDescent="0.25">
      <c r="A258" s="75">
        <v>3</v>
      </c>
      <c r="B258" s="81" t="s">
        <v>144</v>
      </c>
      <c r="C258" s="134">
        <v>0</v>
      </c>
      <c r="E258" s="58" t="s">
        <v>257</v>
      </c>
    </row>
    <row r="259" spans="1:9" ht="15.75" x14ac:dyDescent="0.25">
      <c r="A259" s="75">
        <v>3</v>
      </c>
      <c r="B259" s="81" t="s">
        <v>145</v>
      </c>
      <c r="C259" s="134">
        <v>0</v>
      </c>
      <c r="E259" s="58"/>
    </row>
    <row r="260" spans="1:9" ht="30" customHeight="1" x14ac:dyDescent="0.25">
      <c r="A260" s="75">
        <v>3</v>
      </c>
      <c r="B260" s="76" t="s">
        <v>146</v>
      </c>
      <c r="C260" s="134">
        <v>0</v>
      </c>
      <c r="E260" s="259" t="s">
        <v>233</v>
      </c>
      <c r="F260" s="259"/>
      <c r="G260" s="259"/>
      <c r="H260" s="259"/>
      <c r="I260" s="259"/>
    </row>
    <row r="261" spans="1:9" ht="47.25" x14ac:dyDescent="0.25">
      <c r="A261" s="75">
        <v>3</v>
      </c>
      <c r="B261" s="83" t="s">
        <v>147</v>
      </c>
      <c r="C261" s="134">
        <v>0</v>
      </c>
      <c r="E261" s="58" t="s">
        <v>258</v>
      </c>
    </row>
    <row r="262" spans="1:9" ht="15.75" x14ac:dyDescent="0.25">
      <c r="A262" s="75">
        <v>3</v>
      </c>
      <c r="B262" s="76" t="s">
        <v>148</v>
      </c>
      <c r="C262" s="134">
        <v>0</v>
      </c>
    </row>
    <row r="263" spans="1:9" ht="15.75" x14ac:dyDescent="0.25">
      <c r="A263" s="75">
        <v>3</v>
      </c>
      <c r="B263" s="76" t="s">
        <v>149</v>
      </c>
      <c r="C263" s="134">
        <v>0</v>
      </c>
    </row>
    <row r="264" spans="1:9" ht="15.75" x14ac:dyDescent="0.25">
      <c r="A264" s="75">
        <v>3</v>
      </c>
      <c r="B264" s="76" t="s">
        <v>150</v>
      </c>
      <c r="C264" s="134">
        <v>0</v>
      </c>
    </row>
    <row r="265" spans="1:9" ht="15.75" x14ac:dyDescent="0.25">
      <c r="A265" s="75">
        <v>3</v>
      </c>
      <c r="B265" s="76" t="s">
        <v>151</v>
      </c>
      <c r="C265" s="134">
        <v>0</v>
      </c>
    </row>
    <row r="266" spans="1:9" ht="15.75" x14ac:dyDescent="0.25">
      <c r="A266" s="75">
        <v>3</v>
      </c>
      <c r="B266" s="76" t="s">
        <v>152</v>
      </c>
      <c r="C266" s="134">
        <v>0</v>
      </c>
    </row>
    <row r="267" spans="1:9" ht="15.75" x14ac:dyDescent="0.25">
      <c r="A267" s="75">
        <v>3</v>
      </c>
      <c r="B267" s="76" t="s">
        <v>153</v>
      </c>
      <c r="C267" s="134">
        <v>0</v>
      </c>
    </row>
    <row r="268" spans="1:9" ht="15.75" x14ac:dyDescent="0.25">
      <c r="A268" s="75">
        <v>3</v>
      </c>
      <c r="B268" s="76" t="s">
        <v>154</v>
      </c>
      <c r="C268" s="134">
        <v>0</v>
      </c>
    </row>
    <row r="269" spans="1:9" ht="15.75" x14ac:dyDescent="0.25">
      <c r="A269" s="75">
        <v>3</v>
      </c>
      <c r="B269" s="137" t="s">
        <v>10</v>
      </c>
      <c r="C269" s="139">
        <v>959167</v>
      </c>
    </row>
    <row r="270" spans="1:9" ht="15.75" x14ac:dyDescent="0.25">
      <c r="A270" s="82">
        <v>4</v>
      </c>
      <c r="B270" s="78" t="s">
        <v>155</v>
      </c>
      <c r="C270" s="134">
        <v>0</v>
      </c>
    </row>
    <row r="271" spans="1:9" ht="15.75" x14ac:dyDescent="0.25">
      <c r="A271" s="75">
        <v>4</v>
      </c>
      <c r="B271" s="76" t="s">
        <v>156</v>
      </c>
      <c r="C271" s="134">
        <v>0</v>
      </c>
    </row>
    <row r="272" spans="1:9" ht="15.75" x14ac:dyDescent="0.25">
      <c r="A272" s="75">
        <v>4</v>
      </c>
      <c r="B272" s="76" t="s">
        <v>157</v>
      </c>
      <c r="C272" s="134">
        <v>0</v>
      </c>
    </row>
    <row r="273" spans="1:10" ht="15.75" x14ac:dyDescent="0.25">
      <c r="A273" s="75">
        <v>4</v>
      </c>
      <c r="B273" s="76" t="s">
        <v>158</v>
      </c>
      <c r="C273" s="134">
        <v>0</v>
      </c>
    </row>
    <row r="274" spans="1:10" ht="15.75" x14ac:dyDescent="0.25">
      <c r="A274" s="75">
        <v>5</v>
      </c>
      <c r="B274" s="76" t="s">
        <v>159</v>
      </c>
      <c r="C274" s="134">
        <v>0</v>
      </c>
    </row>
    <row r="275" spans="1:10" ht="15.75" x14ac:dyDescent="0.25">
      <c r="A275" s="75">
        <v>6</v>
      </c>
      <c r="B275" s="76" t="s">
        <v>160</v>
      </c>
      <c r="C275" s="134">
        <v>0</v>
      </c>
    </row>
    <row r="276" spans="1:10" ht="15.75" x14ac:dyDescent="0.25">
      <c r="A276" s="75">
        <v>6</v>
      </c>
      <c r="B276" s="76" t="s">
        <v>161</v>
      </c>
      <c r="C276" s="134">
        <v>0</v>
      </c>
    </row>
    <row r="277" spans="1:10" ht="15.75" x14ac:dyDescent="0.25">
      <c r="A277" s="75">
        <v>6</v>
      </c>
      <c r="B277" s="76" t="s">
        <v>162</v>
      </c>
      <c r="C277" s="134">
        <v>0</v>
      </c>
      <c r="E277" s="217" t="s">
        <v>235</v>
      </c>
      <c r="F277" s="217"/>
    </row>
    <row r="278" spans="1:10" ht="15.75" x14ac:dyDescent="0.25">
      <c r="A278" s="75">
        <v>6</v>
      </c>
      <c r="B278" s="76" t="s">
        <v>163</v>
      </c>
      <c r="C278" s="134">
        <v>0</v>
      </c>
      <c r="E278" s="138" t="s">
        <v>188</v>
      </c>
      <c r="F278" s="138" t="s">
        <v>107</v>
      </c>
    </row>
    <row r="279" spans="1:10" ht="15.75" x14ac:dyDescent="0.25">
      <c r="A279" s="75">
        <v>6</v>
      </c>
      <c r="B279" s="137" t="s">
        <v>13</v>
      </c>
      <c r="C279" s="140">
        <v>7235402.7999999998</v>
      </c>
      <c r="D279" s="56" t="s">
        <v>194</v>
      </c>
      <c r="E279" s="150">
        <f>1981*5*1.03*693</f>
        <v>7070089.9500000002</v>
      </c>
      <c r="F279" s="66">
        <f>C279-E279</f>
        <v>165312.84999999963</v>
      </c>
      <c r="G279" t="s">
        <v>189</v>
      </c>
    </row>
    <row r="280" spans="1:10" ht="15.75" x14ac:dyDescent="0.25">
      <c r="A280" s="75">
        <v>7</v>
      </c>
      <c r="B280" s="76" t="s">
        <v>164</v>
      </c>
      <c r="C280" s="134">
        <v>0</v>
      </c>
      <c r="D280" s="56" t="s">
        <v>195</v>
      </c>
      <c r="E280" s="150">
        <f>1981*5.11691000480128*1.03*693</f>
        <v>7235402.799999997</v>
      </c>
      <c r="F280" s="57">
        <v>0</v>
      </c>
    </row>
    <row r="281" spans="1:10" ht="15.75" x14ac:dyDescent="0.25">
      <c r="A281" s="75">
        <v>8</v>
      </c>
      <c r="B281" s="137" t="s">
        <v>12</v>
      </c>
      <c r="C281" s="139">
        <v>11640571</v>
      </c>
    </row>
    <row r="282" spans="1:10" ht="15.75" x14ac:dyDescent="0.25">
      <c r="A282" s="75">
        <v>8</v>
      </c>
      <c r="B282" s="137" t="s">
        <v>165</v>
      </c>
      <c r="C282" s="139">
        <v>6104031</v>
      </c>
    </row>
    <row r="283" spans="1:10" ht="15.75" x14ac:dyDescent="0.25">
      <c r="A283" s="75">
        <v>8</v>
      </c>
      <c r="B283" s="137" t="s">
        <v>9</v>
      </c>
      <c r="C283" s="139">
        <v>6648077</v>
      </c>
      <c r="E283" s="155" t="s">
        <v>35</v>
      </c>
      <c r="F283" s="66">
        <f>F279+F251</f>
        <v>165035.04999999964</v>
      </c>
      <c r="G283" s="152" t="s">
        <v>189</v>
      </c>
    </row>
    <row r="284" spans="1:10" ht="15.75" x14ac:dyDescent="0.25">
      <c r="A284" s="84">
        <v>9</v>
      </c>
      <c r="B284" s="76" t="s">
        <v>166</v>
      </c>
      <c r="C284" s="134">
        <v>0</v>
      </c>
    </row>
    <row r="285" spans="1:10" ht="15.75" x14ac:dyDescent="0.25">
      <c r="A285" s="84"/>
      <c r="B285" s="135" t="s">
        <v>185</v>
      </c>
      <c r="C285" s="134"/>
    </row>
    <row r="286" spans="1:10" ht="15.75" x14ac:dyDescent="0.25">
      <c r="A286" s="85"/>
      <c r="B286" s="136" t="s">
        <v>186</v>
      </c>
      <c r="C286" s="99">
        <v>32612195.800000001</v>
      </c>
      <c r="D286" s="181" t="s">
        <v>259</v>
      </c>
      <c r="E286" s="182"/>
      <c r="F286" s="183"/>
      <c r="G286" s="184"/>
      <c r="H286" s="184"/>
      <c r="I286" s="185"/>
      <c r="J286" s="186"/>
    </row>
    <row r="288" spans="1:10" x14ac:dyDescent="0.25">
      <c r="A288" s="58" t="s">
        <v>260</v>
      </c>
    </row>
    <row r="289" spans="1:6" x14ac:dyDescent="0.25">
      <c r="A289" s="58" t="s">
        <v>211</v>
      </c>
    </row>
    <row r="290" spans="1:6" s="152" customFormat="1" x14ac:dyDescent="0.25">
      <c r="A290" s="58" t="s">
        <v>236</v>
      </c>
    </row>
    <row r="291" spans="1:6" s="152" customFormat="1" x14ac:dyDescent="0.25">
      <c r="A291" s="58" t="s">
        <v>237</v>
      </c>
    </row>
    <row r="292" spans="1:6" s="152" customFormat="1" x14ac:dyDescent="0.25">
      <c r="A292" s="58" t="s">
        <v>238</v>
      </c>
    </row>
    <row r="293" spans="1:6" s="152" customFormat="1" x14ac:dyDescent="0.25">
      <c r="A293" s="58" t="s">
        <v>261</v>
      </c>
    </row>
    <row r="294" spans="1:6" s="152" customFormat="1" x14ac:dyDescent="0.25">
      <c r="A294" s="58"/>
    </row>
    <row r="295" spans="1:6" s="152" customFormat="1" x14ac:dyDescent="0.25">
      <c r="A295" s="58" t="s">
        <v>239</v>
      </c>
    </row>
    <row r="297" spans="1:6" x14ac:dyDescent="0.25">
      <c r="A297" s="58" t="s">
        <v>210</v>
      </c>
    </row>
    <row r="299" spans="1:6" x14ac:dyDescent="0.25">
      <c r="A299" s="241" t="s">
        <v>174</v>
      </c>
      <c r="B299" s="241"/>
      <c r="C299" s="241"/>
      <c r="D299" s="241"/>
      <c r="E299" s="241"/>
      <c r="F299" s="241"/>
    </row>
    <row r="300" spans="1:6" x14ac:dyDescent="0.25">
      <c r="A300" s="154"/>
      <c r="B300" s="154"/>
      <c r="C300" s="154" t="s">
        <v>175</v>
      </c>
      <c r="D300" s="154" t="s">
        <v>176</v>
      </c>
      <c r="E300" s="154" t="s">
        <v>177</v>
      </c>
      <c r="F300" s="154" t="s">
        <v>22</v>
      </c>
    </row>
    <row r="301" spans="1:6" x14ac:dyDescent="0.25">
      <c r="A301" s="153" t="s">
        <v>15</v>
      </c>
      <c r="B301" s="153">
        <v>-3880.8</v>
      </c>
      <c r="C301" s="153"/>
      <c r="D301" s="153"/>
      <c r="E301" s="153"/>
      <c r="F301" s="153"/>
    </row>
    <row r="302" spans="1:6" x14ac:dyDescent="0.25">
      <c r="A302" s="153" t="s">
        <v>15</v>
      </c>
      <c r="B302" s="153">
        <v>-5174.3999999999996</v>
      </c>
      <c r="C302" s="153"/>
      <c r="D302" s="153"/>
      <c r="E302" s="153"/>
      <c r="F302" s="153"/>
    </row>
    <row r="303" spans="1:6" x14ac:dyDescent="0.25">
      <c r="A303" s="153" t="s">
        <v>15</v>
      </c>
      <c r="B303" s="153">
        <v>276382.26</v>
      </c>
      <c r="C303" s="153">
        <v>267327.06</v>
      </c>
      <c r="D303" s="153"/>
      <c r="E303" s="153">
        <v>32515.56</v>
      </c>
      <c r="F303" s="62">
        <v>299842.62</v>
      </c>
    </row>
    <row r="304" spans="1:6" x14ac:dyDescent="0.25">
      <c r="A304" s="153" t="s">
        <v>16</v>
      </c>
      <c r="B304" s="153">
        <v>14726.25</v>
      </c>
      <c r="C304" s="153">
        <v>14726.25</v>
      </c>
      <c r="D304" s="153"/>
      <c r="E304" s="153"/>
      <c r="F304" s="62">
        <v>14726.25</v>
      </c>
    </row>
    <row r="305" spans="1:7" x14ac:dyDescent="0.25">
      <c r="A305" s="153" t="s">
        <v>17</v>
      </c>
      <c r="B305" s="153">
        <v>145416.81</v>
      </c>
      <c r="C305" s="153">
        <v>145416.81</v>
      </c>
      <c r="D305" s="153"/>
      <c r="E305" s="153">
        <v>66385.94</v>
      </c>
      <c r="F305" s="62">
        <v>211802.75</v>
      </c>
    </row>
    <row r="306" spans="1:7" x14ac:dyDescent="0.25">
      <c r="A306" s="153" t="s">
        <v>18</v>
      </c>
      <c r="B306" s="153">
        <v>-6475.3899999999994</v>
      </c>
      <c r="C306" s="153">
        <v>-6475.3899999999994</v>
      </c>
      <c r="D306" s="153">
        <v>-107215.42</v>
      </c>
      <c r="E306" s="152"/>
      <c r="F306" s="62">
        <v>-113690.81</v>
      </c>
    </row>
    <row r="307" spans="1:7" x14ac:dyDescent="0.25">
      <c r="A307" s="153" t="s">
        <v>198</v>
      </c>
      <c r="B307" s="153"/>
      <c r="C307" s="153"/>
      <c r="D307" s="153"/>
      <c r="E307" s="153">
        <v>64241.1</v>
      </c>
      <c r="F307" s="62">
        <v>64241.1</v>
      </c>
    </row>
    <row r="308" spans="1:7" x14ac:dyDescent="0.25">
      <c r="A308" s="153"/>
      <c r="B308" s="153">
        <v>420994.73</v>
      </c>
      <c r="C308" s="155">
        <v>420994.73</v>
      </c>
      <c r="D308" s="155">
        <v>-107215.42</v>
      </c>
      <c r="E308" s="155">
        <v>163142.6</v>
      </c>
      <c r="F308" s="62">
        <v>476921.91</v>
      </c>
    </row>
    <row r="309" spans="1:7" x14ac:dyDescent="0.25">
      <c r="C309" t="s">
        <v>178</v>
      </c>
      <c r="D309" t="s">
        <v>179</v>
      </c>
      <c r="E309" t="s">
        <v>180</v>
      </c>
    </row>
    <row r="311" spans="1:7" x14ac:dyDescent="0.25">
      <c r="A311" s="58" t="s">
        <v>262</v>
      </c>
    </row>
    <row r="312" spans="1:7" s="152" customFormat="1" x14ac:dyDescent="0.25">
      <c r="A312" s="58" t="s">
        <v>263</v>
      </c>
    </row>
    <row r="313" spans="1:7" s="152" customFormat="1" x14ac:dyDescent="0.25">
      <c r="A313" s="58" t="s">
        <v>240</v>
      </c>
    </row>
    <row r="314" spans="1:7" s="188" customFormat="1" x14ac:dyDescent="0.25">
      <c r="A314" s="58" t="s">
        <v>264</v>
      </c>
    </row>
    <row r="315" spans="1:7" x14ac:dyDescent="0.25">
      <c r="A315" s="58" t="s">
        <v>222</v>
      </c>
    </row>
    <row r="316" spans="1:7" x14ac:dyDescent="0.25">
      <c r="A316" s="58" t="s">
        <v>265</v>
      </c>
    </row>
    <row r="317" spans="1:7" s="152" customFormat="1" x14ac:dyDescent="0.25">
      <c r="A317" s="58"/>
    </row>
    <row r="318" spans="1:7" s="152" customFormat="1" x14ac:dyDescent="0.25">
      <c r="A318" s="58"/>
    </row>
    <row r="319" spans="1:7" x14ac:dyDescent="0.25">
      <c r="B319" s="181" t="s">
        <v>241</v>
      </c>
      <c r="C319" s="185"/>
      <c r="D319" s="185"/>
      <c r="E319" s="185"/>
      <c r="F319" s="186"/>
    </row>
    <row r="320" spans="1:7" x14ac:dyDescent="0.25">
      <c r="A320" s="152"/>
      <c r="B320" s="158"/>
      <c r="C320" s="158"/>
      <c r="D320" s="158"/>
      <c r="E320" s="158"/>
      <c r="F320" s="158"/>
      <c r="G320" s="152"/>
    </row>
    <row r="321" spans="1:9" x14ac:dyDescent="0.25">
      <c r="A321" s="152"/>
      <c r="B321" s="223" t="s">
        <v>212</v>
      </c>
      <c r="C321" s="224"/>
      <c r="D321" s="224"/>
      <c r="E321" s="224"/>
      <c r="F321" s="225"/>
      <c r="G321" s="152"/>
    </row>
    <row r="322" spans="1:9" x14ac:dyDescent="0.25">
      <c r="A322" s="152"/>
      <c r="B322" s="226"/>
      <c r="C322" s="227"/>
      <c r="D322" s="227"/>
      <c r="E322" s="227"/>
      <c r="F322" s="228"/>
      <c r="G322" s="152"/>
    </row>
    <row r="323" spans="1:9" x14ac:dyDescent="0.25">
      <c r="A323" s="152" t="s">
        <v>168</v>
      </c>
      <c r="B323" s="229"/>
      <c r="C323" s="230"/>
      <c r="D323" s="230"/>
      <c r="E323" s="230"/>
      <c r="F323" s="231"/>
      <c r="G323" s="152"/>
    </row>
    <row r="324" spans="1:9" x14ac:dyDescent="0.25">
      <c r="A324" s="152"/>
      <c r="B324" s="158"/>
      <c r="C324" s="158"/>
      <c r="D324" s="158"/>
      <c r="E324" s="158"/>
      <c r="F324" s="158"/>
      <c r="G324" s="152"/>
    </row>
    <row r="325" spans="1:9" x14ac:dyDescent="0.25">
      <c r="A325" s="152"/>
      <c r="B325" s="232" t="s">
        <v>213</v>
      </c>
      <c r="C325" s="233"/>
      <c r="D325" s="233"/>
      <c r="E325" s="233"/>
      <c r="F325" s="234"/>
      <c r="G325" s="152"/>
    </row>
    <row r="326" spans="1:9" x14ac:dyDescent="0.25">
      <c r="A326" s="152"/>
      <c r="B326" s="235"/>
      <c r="C326" s="236"/>
      <c r="D326" s="236"/>
      <c r="E326" s="236"/>
      <c r="F326" s="237"/>
      <c r="G326" s="210"/>
      <c r="H326" s="210"/>
      <c r="I326" s="210"/>
    </row>
    <row r="327" spans="1:9" x14ac:dyDescent="0.25">
      <c r="A327" s="152"/>
      <c r="B327" s="159">
        <v>0</v>
      </c>
      <c r="C327" s="160">
        <v>-267327.06</v>
      </c>
      <c r="D327" s="161">
        <v>-32515.56</v>
      </c>
      <c r="E327" s="162">
        <f>SUM(B327:D327)</f>
        <v>-299842.62</v>
      </c>
      <c r="F327" s="163" t="s">
        <v>12</v>
      </c>
      <c r="G327" s="250" t="s">
        <v>243</v>
      </c>
      <c r="H327" s="251"/>
      <c r="I327" s="252"/>
    </row>
    <row r="328" spans="1:9" x14ac:dyDescent="0.25">
      <c r="A328" s="152"/>
      <c r="B328" s="159">
        <v>0</v>
      </c>
      <c r="C328" s="160">
        <v>-14726.25</v>
      </c>
      <c r="D328" s="161">
        <v>0</v>
      </c>
      <c r="E328" s="162">
        <f>SUM(B328:D328)</f>
        <v>-14726.25</v>
      </c>
      <c r="F328" s="163" t="s">
        <v>11</v>
      </c>
      <c r="G328" s="253"/>
      <c r="H328" s="254"/>
      <c r="I328" s="255"/>
    </row>
    <row r="329" spans="1:9" x14ac:dyDescent="0.25">
      <c r="A329" s="152"/>
      <c r="B329" s="159">
        <v>0</v>
      </c>
      <c r="C329" s="160">
        <v>-145416.81</v>
      </c>
      <c r="D329" s="161">
        <v>-66385.94</v>
      </c>
      <c r="E329" s="162">
        <f>SUM(B329:D329)</f>
        <v>-211802.75</v>
      </c>
      <c r="F329" s="163" t="s">
        <v>9</v>
      </c>
      <c r="G329" s="256"/>
      <c r="H329" s="257"/>
      <c r="I329" s="258"/>
    </row>
    <row r="330" spans="1:9" ht="23.25" x14ac:dyDescent="0.25">
      <c r="A330" s="152"/>
      <c r="B330" s="164">
        <v>7284.82</v>
      </c>
      <c r="C330" s="160">
        <v>6475.39</v>
      </c>
      <c r="D330" s="161">
        <v>0</v>
      </c>
      <c r="E330" s="162">
        <f>SUM(B330:D330)</f>
        <v>13760.21</v>
      </c>
      <c r="F330" s="163" t="s">
        <v>10</v>
      </c>
      <c r="G330" s="152"/>
    </row>
    <row r="331" spans="1:9" x14ac:dyDescent="0.25">
      <c r="A331" s="152"/>
      <c r="B331" s="165">
        <v>99930.6</v>
      </c>
      <c r="C331" s="159">
        <v>0</v>
      </c>
      <c r="D331" s="161">
        <v>-64241.1</v>
      </c>
      <c r="E331" s="162">
        <f>SUM(B331:D331)</f>
        <v>35689.500000000007</v>
      </c>
      <c r="F331" s="163" t="s">
        <v>13</v>
      </c>
      <c r="G331" s="152"/>
    </row>
    <row r="332" spans="1:9" x14ac:dyDescent="0.25">
      <c r="A332" s="152"/>
      <c r="B332" s="166">
        <f>SUM(B327:B331)</f>
        <v>107215.42000000001</v>
      </c>
      <c r="C332" s="167">
        <f>SUM(C327:C331)</f>
        <v>-420994.73</v>
      </c>
      <c r="D332" s="165">
        <f>SUM(D327:D331)</f>
        <v>-163142.6</v>
      </c>
      <c r="E332" s="168">
        <f>SUM(E327:E331)</f>
        <v>-476921.91</v>
      </c>
      <c r="F332" s="169" t="s">
        <v>22</v>
      </c>
      <c r="G332" s="152"/>
    </row>
    <row r="333" spans="1:9" ht="68.25" x14ac:dyDescent="0.25">
      <c r="A333" s="152"/>
      <c r="B333" s="163" t="s">
        <v>214</v>
      </c>
      <c r="C333" s="163" t="s">
        <v>215</v>
      </c>
      <c r="D333" s="163" t="s">
        <v>216</v>
      </c>
      <c r="E333" s="170" t="s">
        <v>217</v>
      </c>
      <c r="F333" s="198"/>
      <c r="G333" s="152"/>
    </row>
    <row r="334" spans="1:9" ht="68.25" x14ac:dyDescent="0.25">
      <c r="A334" s="152"/>
      <c r="B334" s="238" t="s">
        <v>218</v>
      </c>
      <c r="C334" s="239"/>
      <c r="D334" s="240"/>
      <c r="E334" s="170" t="s">
        <v>219</v>
      </c>
      <c r="F334" s="198"/>
      <c r="G334" s="152"/>
    </row>
    <row r="335" spans="1:9" x14ac:dyDescent="0.25">
      <c r="A335" s="152"/>
      <c r="B335" s="158"/>
      <c r="C335" s="158"/>
      <c r="D335" s="171" t="s">
        <v>12</v>
      </c>
      <c r="E335" s="162">
        <f>-E327</f>
        <v>299842.62</v>
      </c>
      <c r="F335" s="172"/>
      <c r="G335" s="152"/>
    </row>
    <row r="336" spans="1:9" x14ac:dyDescent="0.25">
      <c r="A336" s="152"/>
      <c r="B336" s="158"/>
      <c r="C336" s="158"/>
      <c r="D336" s="163" t="s">
        <v>11</v>
      </c>
      <c r="E336" s="162">
        <f>-E328</f>
        <v>14726.25</v>
      </c>
      <c r="F336" s="173"/>
      <c r="G336" s="152"/>
    </row>
    <row r="337" spans="1:7" x14ac:dyDescent="0.25">
      <c r="A337" s="152"/>
      <c r="B337" s="158"/>
      <c r="C337" s="158"/>
      <c r="D337" s="163" t="s">
        <v>9</v>
      </c>
      <c r="E337" s="162">
        <f>-E329</f>
        <v>211802.75</v>
      </c>
      <c r="F337" s="174"/>
      <c r="G337" s="152"/>
    </row>
    <row r="338" spans="1:7" x14ac:dyDescent="0.25">
      <c r="A338" s="152"/>
      <c r="B338" s="158"/>
      <c r="C338" s="158"/>
      <c r="D338" s="163" t="s">
        <v>10</v>
      </c>
      <c r="E338" s="162">
        <f>-E330</f>
        <v>-13760.21</v>
      </c>
      <c r="F338" s="175"/>
      <c r="G338" s="152"/>
    </row>
    <row r="339" spans="1:7" x14ac:dyDescent="0.25">
      <c r="A339" s="152"/>
      <c r="B339" s="158"/>
      <c r="C339" s="158"/>
      <c r="D339" s="163" t="s">
        <v>13</v>
      </c>
      <c r="E339" s="162">
        <f>-E331</f>
        <v>-35689.500000000007</v>
      </c>
      <c r="F339" s="176">
        <f>SUM(E335:E339)</f>
        <v>476921.91</v>
      </c>
      <c r="G339" s="152"/>
    </row>
    <row r="340" spans="1:7" ht="45.75" x14ac:dyDescent="0.25">
      <c r="A340" s="152"/>
      <c r="B340" s="158"/>
      <c r="C340" s="158"/>
      <c r="D340" s="158"/>
      <c r="E340" s="177" t="s">
        <v>220</v>
      </c>
      <c r="F340" s="178" t="s">
        <v>221</v>
      </c>
      <c r="G340" s="152"/>
    </row>
    <row r="341" spans="1:7" x14ac:dyDescent="0.25">
      <c r="A341" s="152"/>
      <c r="B341" s="152"/>
      <c r="C341" s="152"/>
      <c r="D341" s="152"/>
      <c r="E341" s="152"/>
      <c r="F341" s="152"/>
      <c r="G341" s="152"/>
    </row>
  </sheetData>
  <mergeCells count="17">
    <mergeCell ref="E277:F277"/>
    <mergeCell ref="B321:F323"/>
    <mergeCell ref="B325:F326"/>
    <mergeCell ref="B334:D334"/>
    <mergeCell ref="A299:F299"/>
    <mergeCell ref="A3:S3"/>
    <mergeCell ref="A35:S35"/>
    <mergeCell ref="G40:K40"/>
    <mergeCell ref="G41:K41"/>
    <mergeCell ref="G42:K42"/>
    <mergeCell ref="G327:I329"/>
    <mergeCell ref="F92:I92"/>
    <mergeCell ref="D117:I120"/>
    <mergeCell ref="D230:I230"/>
    <mergeCell ref="D231:I231"/>
    <mergeCell ref="E260:I260"/>
    <mergeCell ref="E249:F249"/>
  </mergeCells>
  <conditionalFormatting sqref="C176:C227">
    <cfRule type="cellIs" dxfId="4" priority="1" stopIfTrue="1" operator="between">
      <formula>1.01</formula>
      <formula>1.08</formula>
    </cfRule>
    <cfRule type="cellIs" dxfId="3" priority="2" stopIfTrue="1" operator="between">
      <formula>1.08</formula>
      <formula>1.16</formula>
    </cfRule>
    <cfRule type="cellIs" dxfId="2" priority="3" stopIfTrue="1" operator="equal">
      <formula>1</formula>
    </cfRule>
  </conditionalFormatting>
  <conditionalFormatting sqref="C176:C227">
    <cfRule type="cellIs" dxfId="1" priority="4" stopIfTrue="1" operator="equal">
      <formula>1</formula>
    </cfRule>
    <cfRule type="cellIs" dxfId="0" priority="5" stopIfTrue="1" operator="greaterThan">
      <formula>1</formula>
    </cfRule>
  </conditionalFormatting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Справки бюджет 2019</vt:lpstr>
      <vt:lpstr>Необходими Бюджетни документи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MITOV</dc:creator>
  <cp:lastModifiedBy>TIvanova</cp:lastModifiedBy>
  <dcterms:created xsi:type="dcterms:W3CDTF">2018-03-15T14:28:38Z</dcterms:created>
  <dcterms:modified xsi:type="dcterms:W3CDTF">2019-05-27T09:47:10Z</dcterms:modified>
</cp:coreProperties>
</file>