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Budjet_2020\Metodika_Mitov_2020\"/>
    </mc:Choice>
  </mc:AlternateContent>
  <bookViews>
    <workbookView xWindow="0" yWindow="30" windowWidth="14220" windowHeight="5265" activeTab="3"/>
  </bookViews>
  <sheets>
    <sheet name="Справки бюджет 2020" sheetId="6" r:id="rId1"/>
    <sheet name="Необходими Бюджетни документи" sheetId="5" r:id="rId2"/>
    <sheet name="Калкулатор на удр. по ПН" sheetId="7" r:id="rId3"/>
    <sheet name="СПБУ" sheetId="8" r:id="rId4"/>
  </sheets>
  <calcPr calcId="162913"/>
</workbook>
</file>

<file path=xl/calcChain.xml><?xml version="1.0" encoding="utf-8"?>
<calcChain xmlns="http://schemas.openxmlformats.org/spreadsheetml/2006/main">
  <c r="R36" i="5" l="1"/>
  <c r="Q35" i="5"/>
  <c r="K35" i="5"/>
  <c r="K37" i="5" s="1"/>
  <c r="C33" i="5"/>
  <c r="C32" i="5"/>
  <c r="C30" i="5"/>
  <c r="C29" i="5"/>
  <c r="C28" i="5"/>
  <c r="C27" i="5"/>
  <c r="C26" i="5"/>
  <c r="S24" i="5"/>
  <c r="R24" i="5"/>
  <c r="Q24" i="5"/>
  <c r="P24" i="5"/>
  <c r="O24" i="5"/>
  <c r="N24" i="5"/>
  <c r="M24" i="5"/>
  <c r="K24" i="5"/>
  <c r="J24" i="5"/>
  <c r="I24" i="5"/>
  <c r="H24" i="5"/>
  <c r="G24" i="5"/>
  <c r="F24" i="5"/>
  <c r="E24" i="5"/>
  <c r="D24" i="5"/>
  <c r="C23" i="5"/>
  <c r="C21" i="5"/>
  <c r="C19" i="5"/>
  <c r="C18" i="5"/>
  <c r="C17" i="5"/>
  <c r="M16" i="5"/>
  <c r="J16" i="5"/>
  <c r="I16" i="5"/>
  <c r="H16" i="5"/>
  <c r="C16" i="5" s="1"/>
  <c r="G16" i="5"/>
  <c r="F16" i="5"/>
  <c r="E16" i="5"/>
  <c r="C15" i="5"/>
  <c r="C14" i="5"/>
  <c r="C13" i="5"/>
  <c r="J12" i="5"/>
  <c r="D12" i="5"/>
  <c r="S11" i="5"/>
  <c r="S38" i="5" s="1"/>
  <c r="R11" i="5"/>
  <c r="Q11" i="5"/>
  <c r="P11" i="5"/>
  <c r="P38" i="5" s="1"/>
  <c r="O11" i="5"/>
  <c r="O38" i="5" s="1"/>
  <c r="N11" i="5"/>
  <c r="N38" i="5" s="1"/>
  <c r="M11" i="5"/>
  <c r="M38" i="5" s="1"/>
  <c r="L11" i="5"/>
  <c r="L38" i="5" s="1"/>
  <c r="K11" i="5"/>
  <c r="J11" i="5"/>
  <c r="J38" i="5" s="1"/>
  <c r="I11" i="5"/>
  <c r="I38" i="5" s="1"/>
  <c r="H11" i="5"/>
  <c r="H38" i="5" s="1"/>
  <c r="G11" i="5"/>
  <c r="G38" i="5" s="1"/>
  <c r="F11" i="5"/>
  <c r="F38" i="5" s="1"/>
  <c r="E11" i="5"/>
  <c r="E38" i="5" s="1"/>
  <c r="D11" i="5"/>
  <c r="C11" i="5" s="1"/>
  <c r="G88" i="5"/>
  <c r="G80" i="5"/>
  <c r="G67" i="5"/>
  <c r="C12" i="5" l="1"/>
  <c r="C24" i="5"/>
  <c r="Q37" i="5"/>
  <c r="Q38" i="5" s="1"/>
  <c r="R37" i="5"/>
  <c r="R38" i="5" s="1"/>
  <c r="K38" i="5"/>
  <c r="F44" i="5" s="1"/>
  <c r="C35" i="5"/>
  <c r="D38" i="5"/>
  <c r="C36" i="5"/>
  <c r="H40" i="6"/>
  <c r="I39" i="6"/>
  <c r="C37" i="5" l="1"/>
  <c r="C38" i="5" s="1"/>
  <c r="F45" i="5" s="1"/>
  <c r="F46" i="5" s="1"/>
  <c r="D28" i="8"/>
  <c r="F332" i="5" l="1"/>
  <c r="F331" i="5"/>
  <c r="F330" i="5"/>
  <c r="F329" i="5"/>
  <c r="F328" i="5"/>
  <c r="E333" i="5"/>
  <c r="D333" i="5"/>
  <c r="C333" i="5"/>
  <c r="B333" i="5"/>
  <c r="F333" i="5" l="1"/>
  <c r="I38" i="6" l="1"/>
  <c r="H67" i="6" l="1"/>
  <c r="F67" i="6"/>
  <c r="L91" i="6"/>
  <c r="F91" i="6"/>
  <c r="F95" i="6" s="1"/>
  <c r="L94" i="6"/>
  <c r="B93" i="6" s="1"/>
  <c r="K91" i="6"/>
  <c r="K95" i="6" s="1"/>
  <c r="J91" i="6"/>
  <c r="J95" i="6" s="1"/>
  <c r="I91" i="6"/>
  <c r="I95" i="6" s="1"/>
  <c r="H91" i="6"/>
  <c r="H95" i="6" s="1"/>
  <c r="G91" i="6"/>
  <c r="G95" i="6" s="1"/>
  <c r="E91" i="6"/>
  <c r="E95" i="6" s="1"/>
  <c r="D91" i="6"/>
  <c r="B92" i="6" s="1"/>
  <c r="B91" i="6"/>
  <c r="B94" i="6" l="1"/>
  <c r="L95" i="6"/>
  <c r="B95" i="6"/>
  <c r="B96" i="6" l="1"/>
  <c r="B98" i="6" s="1"/>
  <c r="E16" i="7"/>
  <c r="D16" i="7"/>
  <c r="C16" i="7"/>
  <c r="H12" i="6" l="1"/>
  <c r="D357" i="5" l="1"/>
  <c r="C357" i="5"/>
  <c r="B357" i="5"/>
  <c r="E356" i="5"/>
  <c r="E364" i="5" s="1"/>
  <c r="E355" i="5"/>
  <c r="E363" i="5" s="1"/>
  <c r="E354" i="5"/>
  <c r="E362" i="5" s="1"/>
  <c r="E353" i="5"/>
  <c r="E361" i="5" s="1"/>
  <c r="E352" i="5"/>
  <c r="E360" i="5" s="1"/>
  <c r="F15" i="7"/>
  <c r="F23" i="7" s="1"/>
  <c r="F14" i="7"/>
  <c r="F22" i="7" s="1"/>
  <c r="F13" i="7"/>
  <c r="F21" i="7" s="1"/>
  <c r="F12" i="7"/>
  <c r="F20" i="7" s="1"/>
  <c r="F11" i="7"/>
  <c r="F16" i="7" l="1"/>
  <c r="F19" i="7"/>
  <c r="G23" i="7" s="1"/>
  <c r="F364" i="5"/>
  <c r="E357" i="5"/>
  <c r="L70" i="6"/>
  <c r="B69" i="6" s="1"/>
  <c r="L67" i="6"/>
  <c r="K67" i="6"/>
  <c r="K71" i="6" s="1"/>
  <c r="J67" i="6"/>
  <c r="J71" i="6" s="1"/>
  <c r="I67" i="6"/>
  <c r="I71" i="6" s="1"/>
  <c r="H71" i="6"/>
  <c r="G67" i="6"/>
  <c r="G71" i="6" s="1"/>
  <c r="F71" i="6"/>
  <c r="E67" i="6"/>
  <c r="E71" i="6" s="1"/>
  <c r="D67" i="6"/>
  <c r="B68" i="6" s="1"/>
  <c r="B67" i="6"/>
  <c r="E54" i="6"/>
  <c r="K53" i="6"/>
  <c r="J53" i="6"/>
  <c r="I53" i="6"/>
  <c r="H53" i="6"/>
  <c r="F53" i="6"/>
  <c r="E53" i="6"/>
  <c r="B53" i="6"/>
  <c r="G40" i="6"/>
  <c r="F40" i="6"/>
  <c r="E40" i="6"/>
  <c r="D40" i="6"/>
  <c r="C40" i="6"/>
  <c r="B40" i="6"/>
  <c r="I37" i="6"/>
  <c r="I36" i="6"/>
  <c r="I35" i="6"/>
  <c r="I34" i="6"/>
  <c r="I40" i="6" s="1"/>
  <c r="I28" i="6"/>
  <c r="H28" i="6"/>
  <c r="G28" i="6"/>
  <c r="F28" i="6"/>
  <c r="E28" i="6"/>
  <c r="D28" i="6"/>
  <c r="C28" i="6"/>
  <c r="B28" i="6"/>
  <c r="G11" i="6"/>
  <c r="G13" i="6" s="1"/>
  <c r="B11" i="6"/>
  <c r="F10" i="6"/>
  <c r="H10" i="6" s="1"/>
  <c r="F9" i="6"/>
  <c r="H9" i="6" s="1"/>
  <c r="F8" i="6"/>
  <c r="H8" i="6" s="1"/>
  <c r="F7" i="6"/>
  <c r="H7" i="6" s="1"/>
  <c r="F6" i="6"/>
  <c r="H6" i="6" s="1"/>
  <c r="F5" i="6"/>
  <c r="H5" i="6" s="1"/>
  <c r="L71" i="6" l="1"/>
  <c r="B70" i="6"/>
  <c r="B71" i="6"/>
  <c r="E55" i="6"/>
  <c r="F11" i="6"/>
  <c r="F13" i="6" s="1"/>
  <c r="H11" i="6"/>
  <c r="H13" i="6" s="1"/>
  <c r="B72" i="6" l="1"/>
  <c r="B74" i="6" s="1"/>
  <c r="B12" i="6"/>
</calcChain>
</file>

<file path=xl/sharedStrings.xml><?xml version="1.0" encoding="utf-8"?>
<sst xmlns="http://schemas.openxmlformats.org/spreadsheetml/2006/main" count="607" uniqueCount="361">
  <si>
    <t>трансфер_от_ДБ</t>
  </si>
  <si>
    <t>проф_напр</t>
  </si>
  <si>
    <t>ср_приравнен_брой_студ</t>
  </si>
  <si>
    <t>коеф_ПМС_162_2001</t>
  </si>
  <si>
    <t>коеф_ПМС_328_2015</t>
  </si>
  <si>
    <t>брой_студенти_с_ТО</t>
  </si>
  <si>
    <t>средна_такса</t>
  </si>
  <si>
    <t>очаквани_приходи_от_ТО</t>
  </si>
  <si>
    <t>общо</t>
  </si>
  <si>
    <t>Фармация</t>
  </si>
  <si>
    <t>Обществено здраве</t>
  </si>
  <si>
    <t>Стоматология</t>
  </si>
  <si>
    <t>Медицина</t>
  </si>
  <si>
    <t>Здравни грижи</t>
  </si>
  <si>
    <t>проф_направление</t>
  </si>
  <si>
    <t>МФ</t>
  </si>
  <si>
    <t>ФДМ</t>
  </si>
  <si>
    <t>ФФ</t>
  </si>
  <si>
    <t>ФОЗ</t>
  </si>
  <si>
    <t>МК-София</t>
  </si>
  <si>
    <t>Филиал-Враца</t>
  </si>
  <si>
    <t>ЦЕОФВС</t>
  </si>
  <si>
    <t>Общо</t>
  </si>
  <si>
    <t>Таблица 1 с приносите на звената в брой часове:</t>
  </si>
  <si>
    <t>Таблица 2 с процентните приноси на звената:</t>
  </si>
  <si>
    <t>Таблица 3 за трансфера от ДБ и очакваните приходи от ТО:</t>
  </si>
  <si>
    <t>процент_по_т_5/6</t>
  </si>
  <si>
    <t>постъпления за разпределениие съгласно приноса</t>
  </si>
  <si>
    <t>МФ-</t>
  </si>
  <si>
    <t>ФДМ-</t>
  </si>
  <si>
    <t>ФФ-</t>
  </si>
  <si>
    <t>ФОЗ-</t>
  </si>
  <si>
    <t>МК-София-</t>
  </si>
  <si>
    <t>Филиал-Враца-</t>
  </si>
  <si>
    <t>Заложени по план:</t>
  </si>
  <si>
    <t>Общо:</t>
  </si>
  <si>
    <t>предходен_остатък</t>
  </si>
  <si>
    <t>постъпления от такси, трансфер от ДБ и предходни остатъци/100%/</t>
  </si>
  <si>
    <t>дефицит</t>
  </si>
  <si>
    <t>Таблица 4 за разпределение по приноси при минимални проценти:</t>
  </si>
  <si>
    <t>Общ утв. Бюджет,  извън утв. бюджета на звената</t>
  </si>
  <si>
    <t>БЮДЖЕТ НА МЕДИЦИНСКИ УНИВЕРСИТЕТ - СОФИЯ ЗА 2017 ГОДИНА</t>
  </si>
  <si>
    <t>§§</t>
  </si>
  <si>
    <t>Ректорат</t>
  </si>
  <si>
    <t>МК София</t>
  </si>
  <si>
    <t>ФИЛИАЛ – ВРАЦА – Дейност „Студентско общежитие”</t>
  </si>
  <si>
    <t>ФИЛИАЛ – ВРАЦА – Дейност „Студентски стол"</t>
  </si>
  <si>
    <t>ФИЛИАЛ – ВРАЦА</t>
  </si>
  <si>
    <t>ЦМБ</t>
  </si>
  <si>
    <t>РТБ</t>
  </si>
  <si>
    <t>ПБ Китен</t>
  </si>
  <si>
    <t xml:space="preserve">БАЗА „ СОССБОС” – Дейност „Студентски   общежития” </t>
  </si>
  <si>
    <t xml:space="preserve">БАЗА „ СОССБОС” – Дейност „Студентски  столове” </t>
  </si>
  <si>
    <t>Резерв</t>
  </si>
  <si>
    <t>П О К А З А Т Е Л И</t>
  </si>
  <si>
    <t xml:space="preserve"> (в лева)</t>
  </si>
  <si>
    <t>Текущи разходи</t>
  </si>
  <si>
    <t>Персонал</t>
  </si>
  <si>
    <t>Заплати и възнаграждения за персонала, нает по трудови и служебни правоотношения</t>
  </si>
  <si>
    <t>01-00</t>
  </si>
  <si>
    <t>Заплати и възнаграждения на персонала нает по трудови правоотношения</t>
  </si>
  <si>
    <t>01-01</t>
  </si>
  <si>
    <t>Други възнаграждения и плащания за персонала</t>
  </si>
  <si>
    <t>02-00</t>
  </si>
  <si>
    <t>Задължителни осигурителни вноски от работодатели</t>
  </si>
  <si>
    <t>05-00</t>
  </si>
  <si>
    <t>Осигурителни вноски от работодатели за Държавното обществено осигуряване (ДОО)</t>
  </si>
  <si>
    <t>05-51</t>
  </si>
  <si>
    <t>Здравноосигурителни вноски от работодатели</t>
  </si>
  <si>
    <t>05-60</t>
  </si>
  <si>
    <t>Вноски за допълнит. задължително осигуряване от работодатели</t>
  </si>
  <si>
    <t>05-80</t>
  </si>
  <si>
    <t xml:space="preserve">Издръжка, </t>
  </si>
  <si>
    <t>10-00</t>
  </si>
  <si>
    <t>намалена с:</t>
  </si>
  <si>
    <t>§§ 10-14</t>
  </si>
  <si>
    <t>10-14</t>
  </si>
  <si>
    <t>Намалена издръжка</t>
  </si>
  <si>
    <t>Платени данъци, такси и административни санкции</t>
  </si>
  <si>
    <t>19-00</t>
  </si>
  <si>
    <t>Стипендии</t>
  </si>
  <si>
    <t>40-00</t>
  </si>
  <si>
    <t>Разходи за членски внос и участие в нетърг.орган.и дейности</t>
  </si>
  <si>
    <t>46-00</t>
  </si>
  <si>
    <t>дейност 162</t>
  </si>
  <si>
    <t>дейност 388</t>
  </si>
  <si>
    <t>леглодни</t>
  </si>
  <si>
    <t xml:space="preserve">хранодни </t>
  </si>
  <si>
    <t>Разходи от д-ст "СО" и "СС"</t>
  </si>
  <si>
    <t>Текущи разходи с корекцията</t>
  </si>
  <si>
    <t>Забележка: Съгласно методиката, в "Текущите разходи" не се включват разходите по §§ 10-14 "Учебни и научно-изследователски разходи и книги за библиотеките" (ред. 19),разходите по §§ 40-00 "Стипендии", (ред 23), разходите по дейности 162 и 388, (съответно редове 26 и 27),  както и редове 29 и 30; разходите от дейности "Студентски общежития" и "Студентски столове" - филиал Враца и база СОССБОС ( ред 31, съответно колони: 11, 12, 17 и 18).</t>
  </si>
  <si>
    <t>РЪКОВОДИТЕЛ ОТДЕЛ „ФЧР”,</t>
  </si>
  <si>
    <t>Т. И ГЛАВЕН СЧЕТОВОДИТЕЛ:</t>
  </si>
  <si>
    <t>Общ утв. бюджет за звената</t>
  </si>
  <si>
    <t>Общ утв. бюджет за всички</t>
  </si>
  <si>
    <t>Общ приход от ДБ, ТО и ПО - 1</t>
  </si>
  <si>
    <t>Разпределени по приноси - 2</t>
  </si>
  <si>
    <t>Неразпределен остатък(1-2) - 5</t>
  </si>
  <si>
    <t>Общ остатък за звената(4+5) - 6</t>
  </si>
  <si>
    <t>Разпр. остатък - разлика(2-3) - 4</t>
  </si>
  <si>
    <t>краен остатък на звената(6-7) - 8</t>
  </si>
  <si>
    <t>остатъци на звената</t>
  </si>
  <si>
    <t>Заложени. По бюджет</t>
  </si>
  <si>
    <t>равняват се на разликата между субсидията по приноси и тази по заложения бюджет</t>
  </si>
  <si>
    <t>съгласно бюжета на МОН</t>
  </si>
  <si>
    <t>съгласно нашите изчисления</t>
  </si>
  <si>
    <t>разлика</t>
  </si>
  <si>
    <t>Биологически науки</t>
  </si>
  <si>
    <t>Тези калкулации се извършват с програмата за изработка на бюджета на МУ-София по ПН</t>
  </si>
  <si>
    <t>Данни от МОН за СПБ учащи се по ПН:</t>
  </si>
  <si>
    <t>средно претеглен норматив</t>
  </si>
  <si>
    <t>СПБ учащи се</t>
  </si>
  <si>
    <t>удръжки на МОН</t>
  </si>
  <si>
    <t>удръжки_на_ПН</t>
  </si>
  <si>
    <t xml:space="preserve">бюджетен трансфер по ПН </t>
  </si>
  <si>
    <t>бюджетен трансфер по ПН с удръжки</t>
  </si>
  <si>
    <t>по МОН</t>
  </si>
  <si>
    <t>Група професионални направления</t>
  </si>
  <si>
    <t xml:space="preserve">Област на висше образование и професионално направление </t>
  </si>
  <si>
    <t>Педагогика</t>
  </si>
  <si>
    <t>Педагогика на обучението по….</t>
  </si>
  <si>
    <t>Икономика</t>
  </si>
  <si>
    <t>Администрация и управление</t>
  </si>
  <si>
    <t>Туризъм</t>
  </si>
  <si>
    <t>Теория и управление на образованието</t>
  </si>
  <si>
    <t>Социология, антропология и науки за културата</t>
  </si>
  <si>
    <t>Филология</t>
  </si>
  <si>
    <t>История и археология</t>
  </si>
  <si>
    <t>Философия</t>
  </si>
  <si>
    <t>Религия и теология</t>
  </si>
  <si>
    <t>Психология</t>
  </si>
  <si>
    <t>Социални дейности</t>
  </si>
  <si>
    <t>Право</t>
  </si>
  <si>
    <t>Обществени комуникации и информационни науки</t>
  </si>
  <si>
    <t>Политически науки</t>
  </si>
  <si>
    <t>Математика</t>
  </si>
  <si>
    <t>Информатика и компютърни науки</t>
  </si>
  <si>
    <t>Химически науки</t>
  </si>
  <si>
    <t>Физически науки</t>
  </si>
  <si>
    <t>Науки за земята</t>
  </si>
  <si>
    <t>Електротехника, електроника и автоматика</t>
  </si>
  <si>
    <t>Машинно инженерство</t>
  </si>
  <si>
    <t>Комуникационна и компютърна техника</t>
  </si>
  <si>
    <t>Енергетика</t>
  </si>
  <si>
    <t>Транспорт, корабоплаване и авиация</t>
  </si>
  <si>
    <t>Архитектура,строителство и геодезия</t>
  </si>
  <si>
    <t>Проучване, добив и обработка на полезни изкопаеми</t>
  </si>
  <si>
    <t xml:space="preserve">Металургия </t>
  </si>
  <si>
    <t>Химични технологии</t>
  </si>
  <si>
    <t>Биотехнологии</t>
  </si>
  <si>
    <t>Хранителни технологии</t>
  </si>
  <si>
    <t>Горско стопанство</t>
  </si>
  <si>
    <t>Общо инженерство</t>
  </si>
  <si>
    <t>Материали и материалознание</t>
  </si>
  <si>
    <t>Растениевъдство</t>
  </si>
  <si>
    <t>Растителна защита</t>
  </si>
  <si>
    <t>Животновъдство</t>
  </si>
  <si>
    <t>Ветеринарна медицина</t>
  </si>
  <si>
    <t>Спорт</t>
  </si>
  <si>
    <t>Музикално и танцово изкуство</t>
  </si>
  <si>
    <t>Театрално и филмово изкуство</t>
  </si>
  <si>
    <t>Теория на изкуствата</t>
  </si>
  <si>
    <t>Изобразителни изкуства</t>
  </si>
  <si>
    <t>Национална сигурност</t>
  </si>
  <si>
    <t>Стоматология/Дентална медицина /</t>
  </si>
  <si>
    <t>Военно дело</t>
  </si>
  <si>
    <t>Да се водят към МФ в едно ПН - "Билогически науки"</t>
  </si>
  <si>
    <t xml:space="preserve"> </t>
  </si>
  <si>
    <t>Калкулации за трансферния бюджет по данните на МОН за СПБ учащи се по ПН и актуализираните коефициенти по ПМС 328 и таблиците с удръжките и добавките на МОН по ПН:</t>
  </si>
  <si>
    <t>Общ утв. Бюджет,  извън утв. бюджета на звената - 7/взема се от таблицата с разпр. Бюджетите на звената/</t>
  </si>
  <si>
    <t>РАДОСЛАВ ЩЕРБАКОВ/</t>
  </si>
  <si>
    <t>Пр-е 3 Б</t>
  </si>
  <si>
    <t>Пр-е 1 А</t>
  </si>
  <si>
    <t>Пр-е 3 А</t>
  </si>
  <si>
    <t>ПП докт</t>
  </si>
  <si>
    <t>ПП за студ</t>
  </si>
  <si>
    <t>ПП за ПМС 103 и 228</t>
  </si>
  <si>
    <t>Медицински университет - София-2019</t>
  </si>
  <si>
    <t>ОБЩО 2019</t>
  </si>
  <si>
    <t>MU-S</t>
  </si>
  <si>
    <t>ОБЩО</t>
  </si>
  <si>
    <t>защитени специалности</t>
  </si>
  <si>
    <t>ОБЩО - 2019 г.</t>
  </si>
  <si>
    <t>Базова субсидия</t>
  </si>
  <si>
    <t>Това са бройкте на докторантите от ПН "Химически науки"  и ПН "Биологически науки"</t>
  </si>
  <si>
    <t>Таблица 4 за разпределение по приноси при други проценти:</t>
  </si>
  <si>
    <t>Ф-л Враца</t>
  </si>
  <si>
    <t>В официалната ми справка обаче да дам истинските стойности на коефициента!</t>
  </si>
  <si>
    <t>Тези коефициенти по ПМС 328 да се ползват!</t>
  </si>
  <si>
    <t>субсидия за ПН = 693хК1хК2хСПБУ</t>
  </si>
  <si>
    <t>К2 е коефициента ня ПН по ПМС 162</t>
  </si>
  <si>
    <t>К1 е коефициента на ПН по ПМС 328</t>
  </si>
  <si>
    <t>Това е таблицата с преходните остатъци на звената от МУ-София:</t>
  </si>
  <si>
    <t>От горната таблица се вземат данните за преходните остатъци на различните ПН на МУ-София!</t>
  </si>
  <si>
    <t>За ПН "Здравни грижи" се вземат преходните остатъци на ЦЕОФВСС, МК-София, Филила-Враца и съответната на това ПН част от ФОЗ!</t>
  </si>
  <si>
    <t>За разделяне на преходния остатък на ФОЗ на две ПН "Здравни грижи" и "Обществено здравеопазване" се използва специален калкулатор.</t>
  </si>
  <si>
    <t>Таблица с корекцията на субсидията, която ми се дава от Ректората, а на Ректората се изпраща от МОН:</t>
  </si>
  <si>
    <t>Допълнително се вижда за всяко ПН каква субсидия се отпуска. Но тези субсидии могат да се варират така, че да се постигне общият бюджет от таблицата с трансфера.</t>
  </si>
  <si>
    <t>Калкулатор за определяне на удръжките и добавките на МОН по ПН - изготвя се от мен, ако тези данни не са ми дадени от Ректората, на базата на справките на ЦИОО или на справката за удръжките и корекцията на бюджета на МОН</t>
  </si>
  <si>
    <t>Тази таблица ни я изпращат и от МОН в готов вид с файловете за корекцията на бюджета! Когато ми е дадена от Ректората, не е необходимо да я изготвям аз</t>
  </si>
  <si>
    <t>от таблицата с удръжките на студентите - виж последната колона V на тази таблица от ЦИОО</t>
  </si>
  <si>
    <t>от таблицатас удръжките на докторантите</t>
  </si>
  <si>
    <t>от таблицата с удръжките за ЧС по ПМС 103 и 228</t>
  </si>
  <si>
    <t>крайни резултати от сумирането на всички удръжки и добавки на МОН по ПН. С "+" са добавките, а с "-" са  удръжките</t>
  </si>
  <si>
    <t>тезиданни се вземат от справката на ЦИОО или от справката на МОН с корекцията на бюджета!</t>
  </si>
  <si>
    <t>Таблица за смяна на знака на добавките и удръжките. Защото в програмата за бюджета добавките са с "-", а   удръжките са с "+"!</t>
  </si>
  <si>
    <t>следва копиране ан тези данни в стълба за удръжките на програмата за бюджета</t>
  </si>
  <si>
    <t>Обща удръжка</t>
  </si>
  <si>
    <t>Пресмятането на удръжките по ПН се извършва с долния калкулатор.</t>
  </si>
  <si>
    <t>За официален бюджет на МУ-София в програмата ми се взема именно тази сума от справката на МОН за трансферния общ бюджет на МУ-София</t>
  </si>
  <si>
    <t>Той е даден в полето "средства за издръжка на обучението"</t>
  </si>
  <si>
    <t>и се равнява на : СПБУхСПН, които са дадени под него</t>
  </si>
  <si>
    <t xml:space="preserve">От горното уравнение се определя СПН. Той е равен на </t>
  </si>
  <si>
    <t>Тези бройки за СПБ учащи се в МУ-София са прогнозни и могат да се манипулират чрез прехвърляне на бройки от едно ПН в друго. Важно е общият СПБУ на МУ-София да е този, който е даден в края на тази таблица, защото по него се изчислява трансферния бюджет на МУ-София. Изчисления с моята програма бюджет на МУ-София/виж първата таблица от файл с номер 5 на справката за Ректората/ трябва да съвпада с трансферния бюджет на МОН. За тази цел мога да манипулирам или данните за СПБУ по ПН, с прехвърляне на бройки от едно ПН в друго, но така че така че общата бройка на СПБУ да не се различава от тази на МОН, или чрез манипулиране на коефициентите по ПМС 162 в ПН "Здравни грижи". За предпочитане е първият способ, който евентуално може да се допълни и с втория способ. И именно манипулираните бройки за СПБУ и коефициенти по ПМС 162 трябва да се заложат в програмата ми! Обикновено се прехвърлят бройки в онова ПН, което е с най-голям дефицит на проекто-бюджета при разпределение на бюджетите на минималния процент - 75%. Такова прехвърляне може да се направи както от по-евтино ПН към по-скъпо, така и обратното. Всичко зависи от това дали изчисления от мен с програмата бюджет е по-голям или по-малък от трансферния на МОН.</t>
  </si>
  <si>
    <t>Данните за СПБУ на МУ-София трябва да се въвеждат в таблица 2 от  екселски файл с номер 4 и в програмата ми!</t>
  </si>
  <si>
    <t>ВАЖНО! Сумите в тази таблица са прогнозни на базата на бройките от предната година. Затова могат да се варират така, че да се получи общата сума на бюджета за МУ-София. Най-добре е да се варират, чрез вариране ан бройките за СПБУ на ПН. Това се постига чрез прехвърляне на бройки от едно ПН към друго ПН, така че изчисленият от мен с програмата бюджет да съвпада с трансферния бюджет на МОН.</t>
  </si>
  <si>
    <t xml:space="preserve">Друг способ за това е да се варира коефициента по ПМС 162 на ПН "Здравни грижи". Той трябва да се нагласи така, че </t>
  </si>
  <si>
    <t>С горното уравнение може да се пресмята стойността на К2, която е нужна, за да се получи посочената от МОН в тази таблица за съответното ПН сума</t>
  </si>
  <si>
    <t>Варирането е добре да се прави по два начина:</t>
  </si>
  <si>
    <t>1/С прехвърляне на СПБУ от една ПН в друго/по-евтино или по-скъпо, в зависимост от това кой бюджет е по-голям - изчисленият от мене или трансферният на МОН.</t>
  </si>
  <si>
    <t>2/ с вариране на коефициента по ПМС 162 за ПН "Здравни грижи" или някое друго такова .</t>
  </si>
  <si>
    <t>Данните за коефициентите по ПМС 162 ми се предоставят от Ректората. Те се въвеждат в таблица 2 от екселския файл с номер 4 за мене и в програмата ми.</t>
  </si>
  <si>
    <t>Таблиците с удръжките по ПН на ЦИОО и таблицата с корекциите на бюджета на МОН ми се дават от Ректората.</t>
  </si>
  <si>
    <t>Забележка: Удръжките от ПН "Биологически науки" и ПН "Химически науки" се прехвърлят на ПН "Медицина"!</t>
  </si>
  <si>
    <t>удръжките трябва да са с "+", а добавките с "-"</t>
  </si>
  <si>
    <t>Важно! Удръжките в програмата ми трябва да са с "+", а добавките с "-", за да работи програмата правилно!</t>
  </si>
  <si>
    <t>Покрити с излишък са всички утвърдени бюджети на звената, без тeзи на ФДМ и ФОЗ .</t>
  </si>
  <si>
    <t>Това е таблицата с разпределението на бюджетите на звената, които трябва да се покрият с вариране на процентните коефициенти от 75% до 100%.</t>
  </si>
  <si>
    <t>трансферния бюджет за МУ-София, разделен на СПБУ за МУ-София</t>
  </si>
  <si>
    <t xml:space="preserve">В таблицата с коефициентите на програмата ми да им се даде средната такса на МФ, като бройката им се извади </t>
  </si>
  <si>
    <t xml:space="preserve"> от общия брой на учащите се на ТО от МФ в същата таблица.Така общите собствени приходи на МФ ще си останат същите.</t>
  </si>
  <si>
    <t>Те трябва да се въвеждат без промяна в таблица 2 от  екселския файл за мен с номер 4 и в програмата ми!</t>
  </si>
  <si>
    <t>Това е актуалния за текущата година базов норматив /БН/ за издръжка на един учащ се, съгл. Чл. 10 от ПМС 344/21.12.2018! Той се указва и използва в програмата ми за пресмятане на бюджета на ПН на МУ-София.</t>
  </si>
  <si>
    <t>общата сума на бюджета, пресметнат с моята програма да съвпада с този от справката за трансферния бюджет.</t>
  </si>
  <si>
    <t>Реалният коефициент е 5,0, но може да се намали или увеличи малко, за да се стигне до равенство между</t>
  </si>
  <si>
    <t>изчисления от мен и дадения от МОН общ трансферен бюджет.</t>
  </si>
  <si>
    <t>693 е базов норматив /БН/ за издръжка на един учащ се за текущата година, съгл. Чл. 10 от ПМС 344/21.12.2018!</t>
  </si>
  <si>
    <t>СПБУ е средно приравнения брой учащи се в съответното ПН</t>
  </si>
  <si>
    <t>Самата формула е следната: К2=обща субсидия за ПН/(693хК1хСПБУ)</t>
  </si>
  <si>
    <t>да не се взема  тази сума за общ бюджет на МУ-София, а тази от справката на МОН за трансфера, която ми изпращат от Ректората</t>
  </si>
  <si>
    <t>От горната таблица се вземат коефициентите по ПМС 328, базовия норматив /БН/ за издръжка на един учащ се, съгл. Чл. 10 от ПМС 344/21.12.2018! и СПБУ по ПН.</t>
  </si>
  <si>
    <t>Могат да се използват и двата начина на вариране за постигане на пълен баланс между изчисленият от мен бюджет и трансферният бюджет на МОН.</t>
  </si>
  <si>
    <t>За ПН "Здравни грижи" и ПН "Обществено здравеопазване" те  трябва да се вземат от файловете на ЦИОО или от файла на МОН за направените корекции в бюджета. Защото в тях те са дадени по ПН, а не общо както в горната таблица.</t>
  </si>
  <si>
    <t>Защото в тях те са дадени по ПН, а не общо както в горната таблица.</t>
  </si>
  <si>
    <t>Важно! Удръжките за ПН "Биологически науки" и ПН "Химически науки"/ако има такива/ да се прехвърлят към удръжките на МФ!</t>
  </si>
  <si>
    <t>базов норматив за 1 учащ се ПМС_344_2018</t>
  </si>
  <si>
    <t>СПБУ се в МУ-София</t>
  </si>
  <si>
    <t xml:space="preserve">Да няма разлика между изчисления от нас бюджет и този на МОН! </t>
  </si>
  <si>
    <t>За бюджет на МОН се счита трансферния бюджет на МОН!</t>
  </si>
  <si>
    <t>Непроменени трябва да бъдат следните данни на МОН:</t>
  </si>
  <si>
    <t>Общия СПБУ, Общия трансферен бюджет и удръжките на МОН по ПН!</t>
  </si>
  <si>
    <t>Данните за СПБУ по ПН и коеф. по ПМС могат да се манипулират!</t>
  </si>
  <si>
    <t xml:space="preserve">От горната таблица могат да се вземат наготово само удръжките за ПН Медицина, стоматология и фармация! </t>
  </si>
  <si>
    <t>следва копиране на тези данни в стълба за удръжките на програмата за бюджета</t>
  </si>
  <si>
    <t>МФ БН</t>
  </si>
  <si>
    <t>МФ ХН</t>
  </si>
  <si>
    <t>Докт с БН и ХН</t>
  </si>
  <si>
    <t>БН и ХН</t>
  </si>
  <si>
    <t>С червено е оцветен коефициента на редукция на реалните бройки за СПБУ - по ПН, за да стане сумата им равна на общата бройка за СПБУ от справката за трансферния бюджет на МУ-София</t>
  </si>
  <si>
    <t>При определяне на тези бройки да се вземе в предвид формулата за определяне ан СПБУ</t>
  </si>
  <si>
    <t xml:space="preserve">Средно приравненият брой учащи се във всяко от шестте професионални направления се изчислява по следната формула: </t>
  </si>
  <si>
    <t>Б = Ср + Сз/3 + 2*Др +2*Дз/3 + Ч,</t>
  </si>
  <si>
    <t>където: Б е средно приравнен брой учащи се; Ср - абсолютен брой български</t>
  </si>
  <si>
    <t>студенти редовно обучение държавна поръчка; Сз - абсолютен брой български студенти задочно обучение държавна поръчка; Др - абсолютен брой български докторанти редовно обучение; Дз - абсолютен брой български докторанти задочно обучение; Ч - абсолютен брой студенти, приети по реда на ПМС No 103 от 31.05.1993 г. за осъществяване на образователна дейност сред българите в чужбина и на ПМС No 228 от 20.05.1997 г. за приемане на граждани на Република</t>
  </si>
  <si>
    <r>
      <t>Македония за студенти в държавните висши училища на Република България</t>
    </r>
    <r>
      <rPr>
        <sz val="11.5"/>
        <color theme="1"/>
        <rFont val="Arial"/>
        <family val="2"/>
        <charset val="204"/>
      </rPr>
      <t xml:space="preserve">. Средноприравненият брой учащи се във всяко професионално направление се умножава по норматива, определен с ПМС No 162 от 20.06.2001 г. и се получава субсидията за издръжка на обучението за всяко ПН. Сборът от субсидиите за издръжка на обучението за шестте ПН дава субсидията за издръжка на обучението на съответното държавно висше училище. Текстът е достъпен на </t>
    </r>
  </si>
  <si>
    <t>http://www.minedu.government.bg/left_menu/registers/budget/formula.html - сайт на МОНМ.</t>
  </si>
  <si>
    <t>реален ПБУ по ПН</t>
  </si>
  <si>
    <t>Нормиран СПБУ по ПН</t>
  </si>
  <si>
    <t>СПБУ за програмата</t>
  </si>
  <si>
    <t>Нормиращ коефициент</t>
  </si>
  <si>
    <t>Общ реален брой СПБУ</t>
  </si>
  <si>
    <t>Общ брой СПБУ по МОН</t>
  </si>
  <si>
    <t>Калкулатор за СПБУ по ПН:</t>
  </si>
  <si>
    <t>С помощта на справката за ректората от специалните справки на Админ Уни намираме реалните бройки на СПБУ по ПН.</t>
  </si>
  <si>
    <t>Таблица, която се изготвя от МОН и ми се предоставя от Ректората: Важно! Ако нямам тези данни, мога сам да определя СПБУ по ПН с калкулатора от страницата СПБУ на настоящия файл!</t>
  </si>
  <si>
    <t>Този калкулатор се намира на страницата на таблици 3,4 и 5 от екселския файл с номер 4 за обобщаване на данните на звената от мене - отдясно на данните за ФОЗ.</t>
  </si>
  <si>
    <t>Разпределението се извършва на базата на броя на студентите от тези две ПН на ФОЗ, които са на ДТи ПО, съгласно справката за натовареността и приходите от такси за обучение, предоставена ми от ФОЗ .</t>
  </si>
  <si>
    <t>Последно! Да се варират коефициентите по ПМС 162 на ПН Здравни грижи и Биологически науки!</t>
  </si>
  <si>
    <t>Последователност на работа по методиката за бюджета на МУ-София:</t>
  </si>
  <si>
    <t>Общ утв. Бюджет,  извън утв. бюджета на звената - 7/взема се от триредовата  таблица с разпр. Бюджетите на звената/</t>
  </si>
  <si>
    <t>Следва актуализиране на стойностите в жълтите полета на таблиците от първата страница на настоящиь екселски файл - "Справки бюджет ..."!</t>
  </si>
  <si>
    <t>Те се използват на предпоследния ред от последната таблица със справките за Ректората - виж първата страница на екселски файл с номер 5/т.е. Настоящия - последната таблица!</t>
  </si>
  <si>
    <t>Те се използватза задаване на планирания бюджет в предпоследната и  последната таблица със справките за Ректората - виж първата страница на екселски файл с номер 5/т.е. Настоящия - последната и предпоследната таблица!</t>
  </si>
  <si>
    <t xml:space="preserve">Използват се също така и данните от последния ред на триредовата таблица! </t>
  </si>
  <si>
    <t>2 действие:</t>
  </si>
  <si>
    <t>1 действие:</t>
  </si>
  <si>
    <t>Актуализирай ги в указаните таблици!</t>
  </si>
  <si>
    <t>3 действие:</t>
  </si>
  <si>
    <t>4 действие:</t>
  </si>
  <si>
    <t>5 действие:</t>
  </si>
  <si>
    <t>Актуализирай данните за СПБУ, коефициентите по ПМС 328 и 162 и базовата субсидия по ПН в първата таблица от екселския файл 3 и първата страница на настоящия екселски файл 5!</t>
  </si>
  <si>
    <t>Актуализирай данните за СПБУ, коефициентите по ПМС 328 и 162 и базовата субсидия по ПН в таблицата от страница "таблица 2" от екселския файл 4!</t>
  </si>
  <si>
    <t>Актуализирай данните за МФ, ФДМ и ФФ в таблицата от страница "таблици 2" в екселския файл 4 от папката с файлове за попълване от мен.</t>
  </si>
  <si>
    <t>Актуализирай данните за удръжките и добавките на МОН по ПН в първата таблица от първата страница на настоящия файл и в "таблица 2" на екселски файл 4!!</t>
  </si>
  <si>
    <t>6 действие:</t>
  </si>
  <si>
    <t>Следва преглед, корекция/ако се налага/ и обединяване на данните от Таблица 1 на звената в Таблица 1 на екселския файл 4 за мене.</t>
  </si>
  <si>
    <t>7 действие:</t>
  </si>
  <si>
    <t>Следва преглед, корекция/ако се налага/ и обединяване на данните от Таблица 3,4 и 5 на звената в Таблица 3,4 и 5 на екселския файл 4 за мене.</t>
  </si>
  <si>
    <t>8 действие:</t>
  </si>
  <si>
    <t>Следва преглед, корекция/ако се налага/ иактуализиране на данните от Таблица 2 на звената в Таблица 2 на екселския файл 4 за мене.</t>
  </si>
  <si>
    <t>9 действие:</t>
  </si>
  <si>
    <t>Следва копиране на данните от таблица 1 и таблица 2  на екселския файл 4 за мене в съответните таблици на програмат за методиката на МОН.</t>
  </si>
  <si>
    <t>10 действие:</t>
  </si>
  <si>
    <t>Следва изработка на различни варианти за бюджета на МУ-София, чрез вариране на процентите на разпределението на различните ПН,  в съответните таблица на програмата за методиката на МОН, така че да бъде удовлетворен зададения ми проекто-бюджет на МУ-София.</t>
  </si>
  <si>
    <t>11 действие:</t>
  </si>
  <si>
    <t>Следва изпращане на изработените варианти за бюджета на МУ-София,на К. Маркова и гл. счетоводител за сведение, решение и одобрение.</t>
  </si>
  <si>
    <t>Да проверя дали сумите по редове и колони са точни - те трябва да са цели числа! Ако не са значи съм коригирал данните на някое звено, без да ги отчета в колоната за брой часове!</t>
  </si>
  <si>
    <t>ДЕОС</t>
  </si>
  <si>
    <t>ДЕОС-</t>
  </si>
  <si>
    <t>Покрити с излишък са всички утвърдени бюджети на звената.</t>
  </si>
  <si>
    <t>МУ - РЕКТОРАТ СЕБРА</t>
  </si>
  <si>
    <t>Сметка 5001 ТЕКУЩИ СМЕТКИ В ЛЕВА</t>
  </si>
  <si>
    <t>Аналитична ведомост за периода от: 01.01.2019 до:31.12.2019 (Лилия Станоева)</t>
  </si>
  <si>
    <t>Партида</t>
  </si>
  <si>
    <t>салдо 01.01.2019</t>
  </si>
  <si>
    <t>оборот 01.01.2019 - 31.12.2019</t>
  </si>
  <si>
    <t>салдо 31.12.2019</t>
  </si>
  <si>
    <t>Код</t>
  </si>
  <si>
    <t>Наименование</t>
  </si>
  <si>
    <t>Дебит</t>
  </si>
  <si>
    <t>Кредит</t>
  </si>
  <si>
    <t>Суми:</t>
  </si>
  <si>
    <t>01</t>
  </si>
  <si>
    <t>РЕКТОРАТ</t>
  </si>
  <si>
    <t>РЕКТОРАТ П-ДИ</t>
  </si>
  <si>
    <t>ОБЩО РЕКТОРАТ</t>
  </si>
  <si>
    <t>02</t>
  </si>
  <si>
    <t>МФ ДЕКАНАТ</t>
  </si>
  <si>
    <t>04</t>
  </si>
  <si>
    <t>05</t>
  </si>
  <si>
    <t>06</t>
  </si>
  <si>
    <t>07</t>
  </si>
  <si>
    <t>08</t>
  </si>
  <si>
    <t>09</t>
  </si>
  <si>
    <t>МК - СОФИЯ</t>
  </si>
  <si>
    <t>10</t>
  </si>
  <si>
    <t>ФИЛИАЛ - ВРАЦА</t>
  </si>
  <si>
    <t>12</t>
  </si>
  <si>
    <t>СОССБОС</t>
  </si>
  <si>
    <t>13</t>
  </si>
  <si>
    <t>14</t>
  </si>
  <si>
    <t>ПОЧИВНА БАЗА КИТЕН</t>
  </si>
  <si>
    <t>16</t>
  </si>
  <si>
    <t>ОБЩО ЗВЕНА</t>
  </si>
  <si>
    <t>НАЛИЧНОСТИ ПО ИЗВЛЕЧЕНИЕ КЪМ 31.12.2019 г.</t>
  </si>
  <si>
    <t>Наличност по набирателна сметка</t>
  </si>
  <si>
    <t>165 546 68</t>
  </si>
  <si>
    <t>Наличност по валутни сметки</t>
  </si>
  <si>
    <t>Наличност Ректорат</t>
  </si>
  <si>
    <t>ОБЩА НАЛИЧНОСТ РЕКТОРАТ</t>
  </si>
  <si>
    <t>ИЗГОТВИЛ:</t>
  </si>
  <si>
    <t>/ Л.Станоева /</t>
  </si>
  <si>
    <t>БЮДЖЕТ НА МЕДИЦИНСКИ УНИВЕРСИТЕТ - СОФИЯ ЗА 2020 ГОДИНА</t>
  </si>
  <si>
    <t>Закон за бюджета/Уточнен план (УП) 2019 г.</t>
  </si>
  <si>
    <t>Текущи трансфери, обезщетения и помощи за домакинствата</t>
  </si>
  <si>
    <t>42-00</t>
  </si>
  <si>
    <t>Субсидии и други текущи трансфери за юридически лица с нестопанска цел</t>
  </si>
  <si>
    <t>45-00</t>
  </si>
  <si>
    <t>КОРЕКЦИЯ НА СУБСИДИЯ 03.2020</t>
  </si>
  <si>
    <t xml:space="preserve">Да проверя дали сумите по редове и колони са точни за втория знак! Ако не са да ги манипулирам така, че да са равни! </t>
  </si>
  <si>
    <t>Заложени по бюджет за 2020 - 3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</si>
</sst>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0"/>
    <numFmt numFmtId="167" formatCode="#,##0.00\ &quot;лв.&quot;"/>
  </numFmts>
  <fonts count="52" x14ac:knownFonts="1">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sz val="10"/>
      <color indexed="8"/>
      <name val="Arial"/>
      <family val="2"/>
      <charset val="204"/>
    </font>
    <font>
      <sz val="11"/>
      <color indexed="8"/>
      <name val="Calibri"/>
      <family val="2"/>
      <charset val="204"/>
    </font>
    <font>
      <sz val="10"/>
      <color indexed="8"/>
      <name val="Arial"/>
      <family val="2"/>
      <charset val="204"/>
    </font>
    <font>
      <b/>
      <sz val="11"/>
      <color rgb="FF000066"/>
      <name val="Calibri"/>
      <family val="2"/>
      <charset val="204"/>
      <scheme val="minor"/>
    </font>
    <font>
      <b/>
      <sz val="11"/>
      <color rgb="FFFF0000"/>
      <name val="Calibri"/>
      <family val="2"/>
      <charset val="204"/>
      <scheme val="minor"/>
    </font>
    <font>
      <b/>
      <sz val="11"/>
      <color rgb="FFFF0000"/>
      <name val="Times New Roman"/>
      <family val="1"/>
      <charset val="204"/>
    </font>
    <font>
      <b/>
      <sz val="11"/>
      <color indexed="8"/>
      <name val="Calibri"/>
      <family val="2"/>
      <charset val="204"/>
    </font>
    <font>
      <sz val="14"/>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sz val="10"/>
      <color rgb="FFFF0000"/>
      <name val="Times New Roman"/>
      <family val="1"/>
      <charset val="204"/>
    </font>
    <font>
      <sz val="11"/>
      <color rgb="FF000000"/>
      <name val="Times New Roman"/>
      <family val="1"/>
      <charset val="204"/>
    </font>
    <font>
      <b/>
      <sz val="11"/>
      <color rgb="FFFF0000"/>
      <name val="Calibri"/>
      <family val="2"/>
      <charset val="204"/>
    </font>
    <font>
      <b/>
      <sz val="10"/>
      <color rgb="FFFF0000"/>
      <name val="Times New Roman"/>
      <family val="1"/>
      <charset val="204"/>
    </font>
    <font>
      <sz val="10"/>
      <name val="Arial"/>
      <family val="2"/>
      <charset val="204"/>
    </font>
    <font>
      <b/>
      <sz val="12"/>
      <name val="Times New Roman"/>
      <family val="1"/>
    </font>
    <font>
      <b/>
      <sz val="10"/>
      <name val="Arial"/>
      <family val="2"/>
      <charset val="204"/>
    </font>
    <font>
      <i/>
      <sz val="12"/>
      <name val="Times New Roman"/>
      <family val="1"/>
    </font>
    <font>
      <i/>
      <sz val="12"/>
      <name val="Times New Roman"/>
      <family val="1"/>
      <charset val="204"/>
    </font>
    <font>
      <sz val="12"/>
      <name val="Times New Roman"/>
      <family val="1"/>
    </font>
    <font>
      <sz val="12"/>
      <name val="Times New Roman"/>
      <family val="1"/>
      <charset val="204"/>
    </font>
    <font>
      <sz val="12"/>
      <color rgb="FFFF0000"/>
      <name val="Times New Roman"/>
      <family val="1"/>
    </font>
    <font>
      <b/>
      <sz val="12"/>
      <name val="Times New Roman"/>
      <family val="1"/>
      <charset val="204"/>
    </font>
    <font>
      <sz val="11"/>
      <color indexed="8"/>
      <name val="Calibri"/>
      <family val="2"/>
      <charset val="204"/>
    </font>
    <font>
      <sz val="10"/>
      <color indexed="8"/>
      <name val="Arial"/>
      <family val="2"/>
      <charset val="204"/>
    </font>
    <font>
      <b/>
      <sz val="11"/>
      <name val="Calibri"/>
      <family val="2"/>
      <charset val="204"/>
      <scheme val="minor"/>
    </font>
    <font>
      <i/>
      <sz val="11"/>
      <color theme="1"/>
      <name val="Calibri"/>
      <family val="2"/>
      <charset val="204"/>
      <scheme val="minor"/>
    </font>
    <font>
      <i/>
      <sz val="11"/>
      <color theme="1"/>
      <name val="Times New Roman"/>
      <family val="1"/>
      <charset val="204"/>
    </font>
    <font>
      <i/>
      <sz val="10"/>
      <color theme="1"/>
      <name val="Times New Roman"/>
      <family val="1"/>
      <charset val="204"/>
    </font>
    <font>
      <sz val="10"/>
      <color indexed="8"/>
      <name val="Times New Roman"/>
      <family val="1"/>
      <charset val="204"/>
    </font>
    <font>
      <sz val="12"/>
      <color theme="1"/>
      <name val="Times New Roman"/>
      <family val="1"/>
    </font>
    <font>
      <b/>
      <sz val="12"/>
      <color rgb="FFFF0000"/>
      <name val="Times New Roman"/>
      <family val="1"/>
      <charset val="204"/>
    </font>
    <font>
      <sz val="8"/>
      <name val="Arial"/>
      <family val="2"/>
      <charset val="204"/>
    </font>
    <font>
      <b/>
      <sz val="11"/>
      <color rgb="FFFF0000"/>
      <name val="Arial"/>
      <family val="2"/>
      <charset val="204"/>
    </font>
    <font>
      <b/>
      <sz val="8"/>
      <color rgb="FFFF0000"/>
      <name val="Arial"/>
      <family val="2"/>
      <charset val="204"/>
    </font>
    <font>
      <sz val="11"/>
      <name val="Calibri"/>
      <family val="2"/>
      <charset val="204"/>
    </font>
    <font>
      <sz val="11.5"/>
      <color theme="1"/>
      <name val="Arial"/>
      <family val="2"/>
      <charset val="204"/>
    </font>
    <font>
      <b/>
      <sz val="11.5"/>
      <color theme="1"/>
      <name val="Arial"/>
      <family val="2"/>
      <charset val="204"/>
    </font>
    <font>
      <sz val="11.5"/>
      <color rgb="FFFF0000"/>
      <name val="Arial"/>
      <family val="2"/>
      <charset val="204"/>
    </font>
    <font>
      <b/>
      <sz val="14"/>
      <color rgb="FFFF0000"/>
      <name val="Calibri"/>
      <family val="2"/>
      <charset val="204"/>
      <scheme val="minor"/>
    </font>
    <font>
      <sz val="11"/>
      <color indexed="8"/>
      <name val="Calibri"/>
      <charset val="204"/>
    </font>
    <font>
      <sz val="10"/>
      <color indexed="8"/>
      <name val="Arial"/>
      <charset val="204"/>
    </font>
    <font>
      <sz val="8.25"/>
      <color rgb="FF000000"/>
      <name val="Tahoma"/>
      <family val="2"/>
      <charset val="204"/>
    </font>
    <font>
      <b/>
      <sz val="11"/>
      <color rgb="FF000000"/>
      <name val="Tahoma"/>
      <family val="2"/>
      <charset val="204"/>
    </font>
    <font>
      <sz val="8.25"/>
      <color rgb="FFFF0000"/>
      <name val="Tahoma"/>
      <family val="2"/>
      <charset val="204"/>
    </font>
    <font>
      <sz val="8.25"/>
      <name val="Tahoma"/>
      <family val="2"/>
      <charset val="204"/>
    </font>
    <font>
      <b/>
      <sz val="12"/>
      <color theme="1"/>
      <name val="Calibri"/>
      <family val="2"/>
      <charset val="204"/>
      <scheme val="minor"/>
    </font>
    <font>
      <b/>
      <sz val="11"/>
      <name val="Times New Roman"/>
      <family val="1"/>
      <charset val="204"/>
    </font>
  </fonts>
  <fills count="13">
    <fill>
      <patternFill patternType="none"/>
    </fill>
    <fill>
      <patternFill patternType="gray125"/>
    </fill>
    <fill>
      <patternFill patternType="solid">
        <fgColor indexed="22"/>
        <bgColor indexed="0"/>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tint="-0.499984740745262"/>
        <bgColor indexed="64"/>
      </patternFill>
    </fill>
    <fill>
      <patternFill patternType="solid">
        <fgColor rgb="FFFFC000"/>
        <bgColor indexed="64"/>
      </patternFill>
    </fill>
    <fill>
      <patternFill patternType="solid">
        <fgColor theme="8" tint="0.59999389629810485"/>
        <bgColor indexed="64"/>
      </patternFill>
    </fill>
    <fill>
      <patternFill patternType="solid">
        <fgColor rgb="FFDCDCDC"/>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2">
    <xf numFmtId="0" fontId="0" fillId="0" borderId="0"/>
    <xf numFmtId="0" fontId="3" fillId="0" borderId="0"/>
    <xf numFmtId="0" fontId="5" fillId="0" borderId="0"/>
    <xf numFmtId="0" fontId="3" fillId="0" borderId="0"/>
    <xf numFmtId="0" fontId="18" fillId="0" borderId="0"/>
    <xf numFmtId="0" fontId="28" fillId="0" borderId="0"/>
    <xf numFmtId="0" fontId="3" fillId="0" borderId="0"/>
    <xf numFmtId="0" fontId="3" fillId="0" borderId="0"/>
    <xf numFmtId="0" fontId="3" fillId="0" borderId="0"/>
    <xf numFmtId="0" fontId="3" fillId="0" borderId="0"/>
    <xf numFmtId="0" fontId="3" fillId="0" borderId="0"/>
    <xf numFmtId="0" fontId="45" fillId="0" borderId="0"/>
  </cellStyleXfs>
  <cellXfs count="311">
    <xf numFmtId="0" fontId="0" fillId="0" borderId="0" xfId="0"/>
    <xf numFmtId="2" fontId="0" fillId="0" borderId="0" xfId="0" applyNumberFormat="1"/>
    <xf numFmtId="2" fontId="1" fillId="0" borderId="0" xfId="0" applyNumberFormat="1" applyFont="1"/>
    <xf numFmtId="0" fontId="1" fillId="0" borderId="0" xfId="0" applyFont="1"/>
    <xf numFmtId="0" fontId="6" fillId="0" borderId="0" xfId="0" applyFont="1"/>
    <xf numFmtId="2" fontId="7" fillId="0" borderId="0" xfId="0" applyNumberFormat="1" applyFont="1"/>
    <xf numFmtId="3" fontId="8" fillId="3" borderId="1" xfId="0" applyNumberFormat="1" applyFont="1" applyFill="1" applyBorder="1"/>
    <xf numFmtId="2" fontId="7" fillId="0" borderId="1" xfId="0" applyNumberFormat="1" applyFont="1" applyBorder="1"/>
    <xf numFmtId="2" fontId="6" fillId="0" borderId="1" xfId="0" applyNumberFormat="1" applyFont="1" applyBorder="1"/>
    <xf numFmtId="0" fontId="9" fillId="0" borderId="1" xfId="2" applyFont="1" applyFill="1" applyBorder="1" applyAlignment="1">
      <alignment wrapText="1"/>
    </xf>
    <xf numFmtId="0" fontId="2" fillId="0" borderId="1" xfId="0" applyFont="1" applyBorder="1"/>
    <xf numFmtId="0" fontId="7" fillId="0" borderId="0" xfId="0" applyFont="1" applyAlignment="1">
      <alignment horizontal="center"/>
    </xf>
    <xf numFmtId="0" fontId="2" fillId="0" borderId="1" xfId="0" applyFont="1" applyBorder="1" applyAlignment="1">
      <alignment wrapText="1"/>
    </xf>
    <xf numFmtId="0" fontId="11" fillId="0" borderId="0" xfId="0" applyFont="1"/>
    <xf numFmtId="0" fontId="11" fillId="0" borderId="1" xfId="0" applyFont="1" applyBorder="1" applyAlignment="1">
      <alignment wrapText="1"/>
    </xf>
    <xf numFmtId="0" fontId="11" fillId="0" borderId="1" xfId="0" applyFont="1" applyBorder="1"/>
    <xf numFmtId="0" fontId="11" fillId="0" borderId="1" xfId="0" applyFont="1" applyBorder="1" applyAlignment="1">
      <alignment horizontal="center"/>
    </xf>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11" fillId="0" borderId="1" xfId="0" applyFont="1" applyBorder="1" applyAlignment="1">
      <alignment horizontal="center" vertical="center" wrapText="1"/>
    </xf>
    <xf numFmtId="0" fontId="11" fillId="0" borderId="1" xfId="0" applyFont="1" applyBorder="1" applyAlignment="1">
      <alignment horizontal="center" wrapText="1"/>
    </xf>
    <xf numFmtId="0" fontId="11" fillId="3" borderId="1" xfId="0" applyFont="1" applyFill="1" applyBorder="1"/>
    <xf numFmtId="3" fontId="12" fillId="0" borderId="2" xfId="0" applyNumberFormat="1" applyFont="1" applyBorder="1"/>
    <xf numFmtId="3" fontId="13" fillId="4" borderId="1" xfId="0" applyNumberFormat="1" applyFont="1" applyFill="1" applyBorder="1" applyAlignment="1">
      <alignment horizontal="right" vertical="center"/>
    </xf>
    <xf numFmtId="3" fontId="13" fillId="0" borderId="1" xfId="0" applyNumberFormat="1" applyFont="1" applyBorder="1"/>
    <xf numFmtId="1" fontId="11" fillId="0" borderId="1" xfId="0" applyNumberFormat="1" applyFont="1" applyBorder="1"/>
    <xf numFmtId="0" fontId="13" fillId="4" borderId="1" xfId="0" applyFont="1" applyFill="1" applyBorder="1" applyAlignment="1">
      <alignment horizontal="right" vertical="center"/>
    </xf>
    <xf numFmtId="1" fontId="11" fillId="4" borderId="1" xfId="0" applyNumberFormat="1" applyFont="1" applyFill="1" applyBorder="1" applyAlignment="1">
      <alignment horizontal="right" vertical="center"/>
    </xf>
    <xf numFmtId="0" fontId="12" fillId="0" borderId="2" xfId="0" applyFont="1" applyBorder="1"/>
    <xf numFmtId="1" fontId="11" fillId="3" borderId="1" xfId="0" applyNumberFormat="1" applyFont="1" applyFill="1" applyBorder="1" applyAlignment="1">
      <alignment horizontal="right" vertical="center"/>
    </xf>
    <xf numFmtId="0" fontId="13" fillId="3" borderId="1" xfId="0" applyFont="1" applyFill="1" applyBorder="1" applyAlignment="1">
      <alignment horizontal="right" vertical="center"/>
    </xf>
    <xf numFmtId="3" fontId="11" fillId="3" borderId="1" xfId="0" applyNumberFormat="1" applyFont="1" applyFill="1" applyBorder="1" applyAlignment="1">
      <alignment horizontal="right" vertical="center"/>
    </xf>
    <xf numFmtId="3" fontId="13" fillId="0" borderId="1" xfId="0" applyNumberFormat="1" applyFont="1" applyBorder="1" applyAlignment="1">
      <alignment horizontal="right" vertical="center"/>
    </xf>
    <xf numFmtId="3" fontId="13" fillId="3" borderId="1" xfId="0" applyNumberFormat="1" applyFont="1" applyFill="1" applyBorder="1"/>
    <xf numFmtId="0" fontId="11" fillId="5" borderId="1" xfId="0" applyFont="1" applyFill="1" applyBorder="1"/>
    <xf numFmtId="49" fontId="11" fillId="5" borderId="1" xfId="0" applyNumberFormat="1" applyFont="1" applyFill="1" applyBorder="1"/>
    <xf numFmtId="3" fontId="12" fillId="5" borderId="2" xfId="0" applyNumberFormat="1" applyFont="1" applyFill="1" applyBorder="1"/>
    <xf numFmtId="3" fontId="13" fillId="5" borderId="1" xfId="0" applyNumberFormat="1" applyFont="1" applyFill="1" applyBorder="1"/>
    <xf numFmtId="3" fontId="13" fillId="5" borderId="1" xfId="0" applyNumberFormat="1" applyFont="1" applyFill="1" applyBorder="1" applyAlignment="1">
      <alignment horizontal="right" vertical="center"/>
    </xf>
    <xf numFmtId="0" fontId="11" fillId="0" borderId="0" xfId="0" applyFont="1" applyBorder="1"/>
    <xf numFmtId="1" fontId="13" fillId="0" borderId="1" xfId="0" applyNumberFormat="1" applyFont="1" applyBorder="1"/>
    <xf numFmtId="1" fontId="13" fillId="3" borderId="1" xfId="0" applyNumberFormat="1" applyFont="1" applyFill="1" applyBorder="1"/>
    <xf numFmtId="0" fontId="15" fillId="0" borderId="1" xfId="0" applyFont="1" applyBorder="1"/>
    <xf numFmtId="0" fontId="13" fillId="3" borderId="1" xfId="0" applyFont="1" applyFill="1" applyBorder="1"/>
    <xf numFmtId="0" fontId="13" fillId="0" borderId="1" xfId="0" applyFont="1" applyBorder="1"/>
    <xf numFmtId="0" fontId="13" fillId="0" borderId="0" xfId="0" applyFont="1"/>
    <xf numFmtId="0" fontId="13" fillId="3" borderId="0" xfId="0" applyFont="1" applyFill="1"/>
    <xf numFmtId="49" fontId="11" fillId="0" borderId="1" xfId="0" applyNumberFormat="1" applyFont="1" applyBorder="1"/>
    <xf numFmtId="3" fontId="12" fillId="0" borderId="1" xfId="0" applyNumberFormat="1" applyFont="1" applyBorder="1"/>
    <xf numFmtId="3" fontId="11" fillId="0" borderId="0" xfId="0" applyNumberFormat="1" applyFont="1"/>
    <xf numFmtId="3" fontId="13" fillId="0" borderId="0" xfId="0" applyNumberFormat="1" applyFont="1"/>
    <xf numFmtId="3" fontId="13" fillId="3" borderId="0" xfId="0" applyNumberFormat="1" applyFont="1" applyFill="1"/>
    <xf numFmtId="0" fontId="11" fillId="0" borderId="1" xfId="0" applyFont="1" applyFill="1" applyBorder="1"/>
    <xf numFmtId="3" fontId="8" fillId="6" borderId="1" xfId="0" applyNumberFormat="1" applyFont="1" applyFill="1" applyBorder="1"/>
    <xf numFmtId="0" fontId="7" fillId="0" borderId="1" xfId="0" applyFont="1" applyBorder="1"/>
    <xf numFmtId="0" fontId="7" fillId="0" borderId="0" xfId="0" applyFont="1"/>
    <xf numFmtId="2" fontId="1" fillId="0" borderId="1" xfId="0" applyNumberFormat="1" applyFont="1" applyBorder="1"/>
    <xf numFmtId="2" fontId="0" fillId="0" borderId="1" xfId="0" applyNumberFormat="1" applyBorder="1"/>
    <xf numFmtId="0" fontId="9" fillId="0" borderId="1" xfId="1" applyFont="1" applyFill="1" applyBorder="1" applyAlignment="1">
      <alignment wrapText="1"/>
    </xf>
    <xf numFmtId="1" fontId="7" fillId="0" borderId="1" xfId="0" applyNumberFormat="1" applyFont="1" applyBorder="1"/>
    <xf numFmtId="0" fontId="4" fillId="2" borderId="1" xfId="1" applyFont="1" applyFill="1" applyBorder="1" applyAlignment="1">
      <alignment horizontal="center"/>
    </xf>
    <xf numFmtId="0" fontId="4" fillId="0" borderId="6" xfId="1" applyFont="1" applyFill="1" applyBorder="1" applyAlignment="1">
      <alignment wrapText="1"/>
    </xf>
    <xf numFmtId="2" fontId="2" fillId="0" borderId="0" xfId="0" applyNumberFormat="1" applyFont="1"/>
    <xf numFmtId="3" fontId="7" fillId="0" borderId="1" xfId="0" applyNumberFormat="1" applyFont="1" applyBorder="1"/>
    <xf numFmtId="2" fontId="13" fillId="0" borderId="1" xfId="0" applyNumberFormat="1" applyFont="1" applyBorder="1"/>
    <xf numFmtId="0" fontId="18" fillId="0" borderId="0" xfId="4"/>
    <xf numFmtId="0" fontId="19" fillId="0" borderId="9" xfId="4" applyFont="1" applyBorder="1" applyAlignment="1">
      <alignment vertical="center" wrapText="1"/>
    </xf>
    <xf numFmtId="0" fontId="19" fillId="0" borderId="9" xfId="4" applyFont="1" applyBorder="1" applyAlignment="1">
      <alignment horizontal="left" vertical="center" wrapText="1"/>
    </xf>
    <xf numFmtId="0" fontId="20" fillId="0" borderId="1" xfId="4" applyFont="1" applyBorder="1" applyAlignment="1">
      <alignment horizontal="center" vertical="center" wrapText="1"/>
    </xf>
    <xf numFmtId="0" fontId="22" fillId="0" borderId="1" xfId="4" applyFont="1" applyBorder="1" applyAlignment="1">
      <alignment horizontal="center"/>
    </xf>
    <xf numFmtId="0" fontId="21" fillId="0" borderId="1" xfId="4" applyFont="1" applyBorder="1" applyAlignment="1">
      <alignment horizontal="left"/>
    </xf>
    <xf numFmtId="0" fontId="18" fillId="0" borderId="1" xfId="4" applyBorder="1"/>
    <xf numFmtId="0" fontId="20" fillId="0" borderId="1" xfId="4" applyFont="1" applyBorder="1" applyAlignment="1">
      <alignment horizontal="center"/>
    </xf>
    <xf numFmtId="0" fontId="23" fillId="0" borderId="1" xfId="4" applyFont="1" applyBorder="1" applyAlignment="1">
      <alignment horizontal="left"/>
    </xf>
    <xf numFmtId="164" fontId="23" fillId="0" borderId="1" xfId="4" applyNumberFormat="1" applyFont="1" applyBorder="1" applyAlignment="1">
      <alignment horizontal="right"/>
    </xf>
    <xf numFmtId="0" fontId="23" fillId="0" borderId="1" xfId="4" applyFont="1" applyFill="1" applyBorder="1" applyAlignment="1">
      <alignment horizontal="left"/>
    </xf>
    <xf numFmtId="0" fontId="20" fillId="0" borderId="1" xfId="4" applyNumberFormat="1" applyFont="1" applyFill="1" applyBorder="1" applyAlignment="1">
      <alignment horizontal="center"/>
    </xf>
    <xf numFmtId="0" fontId="23" fillId="0" borderId="1" xfId="4" applyFont="1" applyFill="1" applyBorder="1" applyAlignment="1">
      <alignment horizontal="left" wrapText="1"/>
    </xf>
    <xf numFmtId="0" fontId="24" fillId="0" borderId="1" xfId="4" applyFont="1" applyBorder="1" applyAlignment="1">
      <alignment horizontal="left"/>
    </xf>
    <xf numFmtId="0" fontId="20" fillId="0" borderId="1" xfId="4" applyFont="1" applyFill="1" applyBorder="1" applyAlignment="1">
      <alignment horizontal="center"/>
    </xf>
    <xf numFmtId="0" fontId="23" fillId="0" borderId="1" xfId="4" applyFont="1" applyBorder="1" applyAlignment="1">
      <alignment horizontal="left" wrapText="1"/>
    </xf>
    <xf numFmtId="0" fontId="20" fillId="0" borderId="0" xfId="4" applyFont="1" applyAlignment="1">
      <alignment horizontal="center"/>
    </xf>
    <xf numFmtId="49" fontId="19" fillId="0" borderId="1" xfId="4" applyNumberFormat="1" applyFont="1" applyFill="1" applyBorder="1" applyAlignment="1">
      <alignment horizontal="center"/>
    </xf>
    <xf numFmtId="0" fontId="26" fillId="0" borderId="1" xfId="4" applyFont="1" applyFill="1" applyBorder="1" applyAlignment="1">
      <alignment horizontal="left"/>
    </xf>
    <xf numFmtId="4" fontId="19" fillId="0" borderId="1" xfId="4" applyNumberFormat="1" applyFont="1" applyFill="1" applyBorder="1" applyAlignment="1">
      <alignment horizontal="right"/>
    </xf>
    <xf numFmtId="0" fontId="4" fillId="0" borderId="8" xfId="1" applyFont="1" applyFill="1" applyBorder="1" applyAlignment="1">
      <alignment wrapText="1"/>
    </xf>
    <xf numFmtId="0" fontId="7" fillId="0" borderId="8" xfId="0" applyFont="1" applyBorder="1"/>
    <xf numFmtId="0" fontId="0" fillId="0" borderId="8" xfId="0" applyBorder="1"/>
    <xf numFmtId="2" fontId="7" fillId="0" borderId="8" xfId="0" applyNumberFormat="1" applyFont="1" applyBorder="1"/>
    <xf numFmtId="0" fontId="9" fillId="0" borderId="8" xfId="2" applyFont="1" applyFill="1" applyBorder="1" applyAlignment="1">
      <alignment wrapText="1"/>
    </xf>
    <xf numFmtId="4" fontId="17" fillId="3" borderId="1" xfId="0" applyNumberFormat="1" applyFont="1" applyFill="1" applyBorder="1"/>
    <xf numFmtId="0" fontId="0" fillId="0" borderId="1" xfId="0" applyBorder="1" applyAlignment="1">
      <alignment horizontal="center" wrapText="1"/>
    </xf>
    <xf numFmtId="0" fontId="0" fillId="0" borderId="9" xfId="0" applyBorder="1" applyAlignment="1">
      <alignment horizontal="center" wrapText="1"/>
    </xf>
    <xf numFmtId="0" fontId="4" fillId="0" borderId="7" xfId="3" applyFont="1" applyFill="1" applyBorder="1" applyAlignment="1">
      <alignment horizontal="center" wrapText="1"/>
    </xf>
    <xf numFmtId="2" fontId="27" fillId="3" borderId="1" xfId="5" applyNumberFormat="1" applyFont="1" applyFill="1" applyBorder="1" applyAlignment="1">
      <alignment horizontal="right" wrapText="1"/>
    </xf>
    <xf numFmtId="2" fontId="9" fillId="3" borderId="6" xfId="5" applyNumberFormat="1" applyFont="1" applyFill="1" applyBorder="1" applyAlignment="1">
      <alignment horizontal="right" wrapText="1"/>
    </xf>
    <xf numFmtId="2" fontId="7" fillId="0" borderId="1" xfId="0" applyNumberFormat="1" applyFont="1" applyFill="1" applyBorder="1"/>
    <xf numFmtId="2" fontId="9" fillId="3" borderId="1" xfId="5" applyNumberFormat="1" applyFont="1" applyFill="1" applyBorder="1" applyAlignment="1">
      <alignment horizontal="right" wrapText="1"/>
    </xf>
    <xf numFmtId="2" fontId="29" fillId="0" borderId="1" xfId="0" applyNumberFormat="1" applyFont="1" applyBorder="1"/>
    <xf numFmtId="2" fontId="2" fillId="0" borderId="8" xfId="0" applyNumberFormat="1" applyFont="1" applyBorder="1"/>
    <xf numFmtId="4" fontId="17" fillId="0" borderId="0" xfId="0" applyNumberFormat="1" applyFont="1" applyFill="1" applyBorder="1"/>
    <xf numFmtId="2" fontId="6" fillId="3" borderId="1" xfId="0" applyNumberFormat="1" applyFont="1" applyFill="1" applyBorder="1"/>
    <xf numFmtId="3" fontId="0" fillId="5" borderId="1" xfId="0" applyNumberFormat="1" applyFill="1" applyBorder="1"/>
    <xf numFmtId="3" fontId="0" fillId="0" borderId="1" xfId="0" applyNumberFormat="1" applyFont="1" applyBorder="1"/>
    <xf numFmtId="3" fontId="0" fillId="3" borderId="1" xfId="0" applyNumberFormat="1" applyFont="1" applyFill="1" applyBorder="1"/>
    <xf numFmtId="3" fontId="0" fillId="5" borderId="1" xfId="0" applyNumberFormat="1" applyFont="1" applyFill="1" applyBorder="1"/>
    <xf numFmtId="3" fontId="30" fillId="0" borderId="1" xfId="0" applyNumberFormat="1" applyFont="1" applyBorder="1"/>
    <xf numFmtId="3" fontId="30" fillId="3" borderId="1" xfId="0" applyNumberFormat="1" applyFont="1" applyFill="1" applyBorder="1"/>
    <xf numFmtId="3" fontId="30" fillId="5" borderId="1" xfId="0" applyNumberFormat="1" applyFont="1" applyFill="1" applyBorder="1"/>
    <xf numFmtId="3" fontId="0" fillId="3" borderId="1" xfId="0" applyNumberFormat="1" applyFill="1" applyBorder="1"/>
    <xf numFmtId="3" fontId="0" fillId="0" borderId="1" xfId="0" applyNumberFormat="1" applyBorder="1"/>
    <xf numFmtId="1" fontId="31" fillId="0" borderId="1" xfId="0" applyNumberFormat="1" applyFont="1" applyBorder="1"/>
    <xf numFmtId="3" fontId="32" fillId="4" borderId="1" xfId="0" applyNumberFormat="1" applyFont="1" applyFill="1" applyBorder="1" applyAlignment="1">
      <alignment horizontal="right" vertical="center"/>
    </xf>
    <xf numFmtId="3" fontId="33" fillId="3" borderId="1" xfId="0" applyNumberFormat="1" applyFont="1" applyFill="1" applyBorder="1" applyAlignment="1" applyProtection="1">
      <alignment vertical="top"/>
    </xf>
    <xf numFmtId="3" fontId="14" fillId="0" borderId="1" xfId="0" applyNumberFormat="1" applyFont="1" applyBorder="1"/>
    <xf numFmtId="0" fontId="0" fillId="0" borderId="1" xfId="0" applyBorder="1" applyAlignment="1">
      <alignment horizontal="center"/>
    </xf>
    <xf numFmtId="0" fontId="20" fillId="0" borderId="0" xfId="4" applyFont="1"/>
    <xf numFmtId="0" fontId="18" fillId="0" borderId="0" xfId="4" applyAlignment="1">
      <alignment horizontal="left"/>
    </xf>
    <xf numFmtId="0" fontId="20" fillId="0" borderId="0" xfId="4" applyFont="1" applyAlignment="1">
      <alignment horizontal="right"/>
    </xf>
    <xf numFmtId="0" fontId="20" fillId="0" borderId="1" xfId="4" applyFont="1" applyBorder="1" applyAlignment="1">
      <alignment horizontal="center" vertical="center"/>
    </xf>
    <xf numFmtId="165" fontId="23" fillId="0" borderId="1" xfId="4" applyNumberFormat="1" applyFont="1" applyFill="1" applyBorder="1" applyAlignment="1">
      <alignment horizontal="right"/>
    </xf>
    <xf numFmtId="0" fontId="24" fillId="0" borderId="1" xfId="4" applyFont="1" applyFill="1" applyBorder="1" applyAlignment="1">
      <alignment horizontal="left"/>
    </xf>
    <xf numFmtId="0" fontId="24" fillId="7" borderId="1" xfId="4" applyFont="1" applyFill="1" applyBorder="1" applyAlignment="1">
      <alignment horizontal="left"/>
    </xf>
    <xf numFmtId="0" fontId="23" fillId="8" borderId="1" xfId="4" applyFont="1" applyFill="1" applyBorder="1" applyAlignment="1">
      <alignment horizontal="left"/>
    </xf>
    <xf numFmtId="165" fontId="25" fillId="0" borderId="1" xfId="4" applyNumberFormat="1" applyFont="1" applyFill="1" applyBorder="1" applyAlignment="1">
      <alignment horizontal="right"/>
    </xf>
    <xf numFmtId="0" fontId="34" fillId="7" borderId="1" xfId="4" applyFont="1" applyFill="1" applyBorder="1" applyAlignment="1">
      <alignment horizontal="left"/>
    </xf>
    <xf numFmtId="4" fontId="23" fillId="0" borderId="1" xfId="4" applyNumberFormat="1" applyFont="1" applyFill="1" applyBorder="1" applyAlignment="1">
      <alignment horizontal="right"/>
    </xf>
    <xf numFmtId="3" fontId="23" fillId="0" borderId="1" xfId="4" applyNumberFormat="1" applyFont="1" applyBorder="1" applyAlignment="1">
      <alignment horizontal="right"/>
    </xf>
    <xf numFmtId="0" fontId="23" fillId="0" borderId="2" xfId="4" applyFont="1" applyBorder="1" applyAlignment="1">
      <alignment horizontal="left"/>
    </xf>
    <xf numFmtId="0" fontId="26" fillId="0" borderId="2" xfId="4" applyFont="1" applyFill="1" applyBorder="1" applyAlignment="1">
      <alignment horizontal="left"/>
    </xf>
    <xf numFmtId="0" fontId="23" fillId="3" borderId="1" xfId="4" applyFont="1" applyFill="1" applyBorder="1" applyAlignment="1">
      <alignment horizontal="left"/>
    </xf>
    <xf numFmtId="164" fontId="26" fillId="3" borderId="1" xfId="4" applyNumberFormat="1" applyFont="1" applyFill="1" applyBorder="1" applyAlignment="1">
      <alignment horizontal="right"/>
    </xf>
    <xf numFmtId="164" fontId="35" fillId="3" borderId="1" xfId="4" applyNumberFormat="1" applyFont="1" applyFill="1" applyBorder="1" applyAlignment="1">
      <alignment horizontal="right"/>
    </xf>
    <xf numFmtId="2" fontId="29" fillId="0" borderId="0" xfId="0" applyNumberFormat="1" applyFont="1"/>
    <xf numFmtId="0" fontId="16" fillId="0" borderId="9" xfId="1" applyFont="1" applyFill="1" applyBorder="1" applyAlignment="1">
      <alignment wrapText="1"/>
    </xf>
    <xf numFmtId="2" fontId="4" fillId="0" borderId="1" xfId="1" applyNumberFormat="1" applyFont="1" applyFill="1" applyBorder="1" applyAlignment="1">
      <alignment horizontal="right" wrapText="1"/>
    </xf>
    <xf numFmtId="0" fontId="4" fillId="3" borderId="1" xfId="6" applyFont="1" applyFill="1" applyBorder="1" applyAlignment="1">
      <alignment wrapText="1"/>
    </xf>
    <xf numFmtId="0" fontId="0" fillId="0" borderId="0" xfId="0"/>
    <xf numFmtId="0" fontId="0" fillId="0" borderId="1" xfId="0" applyBorder="1"/>
    <xf numFmtId="0" fontId="0" fillId="0" borderId="1" xfId="0" applyBorder="1" applyAlignment="1">
      <alignment horizontal="center"/>
    </xf>
    <xf numFmtId="0" fontId="2" fillId="0" borderId="1" xfId="0" applyFont="1" applyBorder="1"/>
    <xf numFmtId="0" fontId="7" fillId="0" borderId="0" xfId="0" applyFont="1" applyAlignment="1">
      <alignment horizontal="left"/>
    </xf>
    <xf numFmtId="3" fontId="8" fillId="0" borderId="0" xfId="0" applyNumberFormat="1" applyFont="1"/>
    <xf numFmtId="0" fontId="36" fillId="0" borderId="0" xfId="0" applyFont="1"/>
    <xf numFmtId="0" fontId="36" fillId="3" borderId="1" xfId="0" applyFont="1" applyFill="1" applyBorder="1"/>
    <xf numFmtId="4" fontId="39" fillId="3" borderId="1" xfId="0" applyNumberFormat="1" applyFont="1" applyFill="1" applyBorder="1" applyAlignment="1">
      <alignment vertical="center" wrapText="1"/>
    </xf>
    <xf numFmtId="2" fontId="36" fillId="3" borderId="1" xfId="0" applyNumberFormat="1" applyFont="1" applyFill="1" applyBorder="1"/>
    <xf numFmtId="2" fontId="36" fillId="0" borderId="1" xfId="0" applyNumberFormat="1" applyFont="1" applyBorder="1"/>
    <xf numFmtId="0" fontId="36" fillId="0" borderId="1" xfId="0" applyFont="1" applyBorder="1" applyAlignment="1">
      <alignment wrapText="1"/>
    </xf>
    <xf numFmtId="0" fontId="38" fillId="3" borderId="1" xfId="0" applyFont="1" applyFill="1" applyBorder="1"/>
    <xf numFmtId="2" fontId="38" fillId="3" borderId="1" xfId="0" applyNumberFormat="1" applyFont="1" applyFill="1" applyBorder="1"/>
    <xf numFmtId="0" fontId="38" fillId="3" borderId="1" xfId="0" applyFont="1" applyFill="1" applyBorder="1" applyAlignment="1">
      <alignment horizontal="right"/>
    </xf>
    <xf numFmtId="4" fontId="38" fillId="3" borderId="1" xfId="0" applyNumberFormat="1" applyFont="1" applyFill="1" applyBorder="1"/>
    <xf numFmtId="2" fontId="38" fillId="0" borderId="1" xfId="0" applyNumberFormat="1" applyFont="1" applyBorder="1"/>
    <xf numFmtId="0" fontId="36" fillId="0" borderId="1" xfId="0" applyFont="1" applyBorder="1" applyAlignment="1">
      <alignment horizontal="center"/>
    </xf>
    <xf numFmtId="0" fontId="38" fillId="0" borderId="1" xfId="0" applyFont="1" applyBorder="1" applyAlignment="1">
      <alignment wrapText="1"/>
    </xf>
    <xf numFmtId="0" fontId="36" fillId="0" borderId="8" xfId="0" applyFont="1" applyBorder="1" applyAlignment="1">
      <alignment wrapText="1"/>
    </xf>
    <xf numFmtId="0" fontId="4" fillId="0" borderId="0" xfId="8" applyFont="1" applyFill="1" applyBorder="1" applyAlignment="1">
      <alignment horizontal="center"/>
    </xf>
    <xf numFmtId="2" fontId="4" fillId="0" borderId="17" xfId="8" applyNumberFormat="1" applyFont="1" applyFill="1" applyBorder="1" applyAlignment="1">
      <alignment horizontal="right" wrapText="1"/>
    </xf>
    <xf numFmtId="2" fontId="4" fillId="0" borderId="18" xfId="8" applyNumberFormat="1" applyFont="1" applyFill="1" applyBorder="1" applyAlignment="1">
      <alignment horizontal="right" wrapText="1"/>
    </xf>
    <xf numFmtId="2" fontId="4" fillId="0" borderId="19" xfId="8" applyNumberFormat="1" applyFont="1" applyFill="1" applyBorder="1" applyAlignment="1">
      <alignment horizontal="right" wrapText="1"/>
    </xf>
    <xf numFmtId="2" fontId="16" fillId="0" borderId="1" xfId="8" applyNumberFormat="1" applyFont="1" applyFill="1" applyBorder="1" applyAlignment="1">
      <alignment horizontal="right" wrapText="1"/>
    </xf>
    <xf numFmtId="2" fontId="38" fillId="0" borderId="1" xfId="0" applyNumberFormat="1" applyFont="1" applyBorder="1" applyAlignment="1">
      <alignment wrapText="1"/>
    </xf>
    <xf numFmtId="2" fontId="16" fillId="0" borderId="1" xfId="8" applyNumberFormat="1" applyFont="1" applyFill="1" applyBorder="1" applyAlignment="1">
      <alignment horizontal="center" wrapText="1"/>
    </xf>
    <xf numFmtId="0" fontId="20" fillId="3" borderId="1" xfId="4" applyFont="1" applyFill="1" applyBorder="1"/>
    <xf numFmtId="0" fontId="20" fillId="9" borderId="1" xfId="4" applyFont="1" applyFill="1" applyBorder="1" applyAlignment="1">
      <alignment horizontal="left"/>
    </xf>
    <xf numFmtId="0" fontId="7" fillId="0" borderId="2" xfId="0" applyFont="1" applyBorder="1"/>
    <xf numFmtId="0" fontId="2" fillId="0" borderId="3" xfId="0" applyFont="1" applyFill="1" applyBorder="1"/>
    <xf numFmtId="3" fontId="7" fillId="0" borderId="3" xfId="0" applyNumberFormat="1" applyFont="1" applyFill="1" applyBorder="1"/>
    <xf numFmtId="0" fontId="0" fillId="0" borderId="3" xfId="0" applyFill="1" applyBorder="1"/>
    <xf numFmtId="0" fontId="0" fillId="0" borderId="3" xfId="0" applyBorder="1"/>
    <xf numFmtId="0" fontId="0" fillId="0" borderId="4" xfId="0" applyBorder="1"/>
    <xf numFmtId="0" fontId="0" fillId="0" borderId="0" xfId="0"/>
    <xf numFmtId="0" fontId="4" fillId="0" borderId="20" xfId="1" applyFont="1" applyFill="1" applyBorder="1" applyAlignment="1">
      <alignment horizontal="right" wrapText="1"/>
    </xf>
    <xf numFmtId="2" fontId="4" fillId="0" borderId="0" xfId="9" applyNumberFormat="1" applyFont="1" applyFill="1" applyBorder="1" applyAlignment="1">
      <alignment horizontal="right" wrapText="1"/>
    </xf>
    <xf numFmtId="2" fontId="4" fillId="0" borderId="0" xfId="7" applyNumberFormat="1" applyFont="1" applyFill="1" applyBorder="1" applyAlignment="1">
      <alignment horizontal="right" wrapText="1"/>
    </xf>
    <xf numFmtId="0" fontId="4" fillId="0" borderId="0" xfId="9" applyFont="1" applyFill="1" applyBorder="1" applyAlignment="1">
      <alignment horizontal="center" wrapText="1"/>
    </xf>
    <xf numFmtId="0" fontId="0" fillId="0" borderId="0" xfId="0" applyFill="1" applyBorder="1"/>
    <xf numFmtId="0" fontId="4" fillId="0" borderId="0" xfId="7" applyFont="1" applyFill="1" applyBorder="1" applyAlignment="1">
      <alignment horizontal="center" wrapText="1"/>
    </xf>
    <xf numFmtId="2" fontId="0" fillId="0" borderId="0" xfId="0" applyNumberFormat="1" applyFill="1" applyBorder="1"/>
    <xf numFmtId="0" fontId="36" fillId="7" borderId="0" xfId="0" applyFont="1" applyFill="1"/>
    <xf numFmtId="0" fontId="0" fillId="0" borderId="1" xfId="0" applyBorder="1" applyAlignment="1">
      <alignment horizontal="center"/>
    </xf>
    <xf numFmtId="0" fontId="0" fillId="3" borderId="0" xfId="0" applyFill="1"/>
    <xf numFmtId="0" fontId="0" fillId="7" borderId="0" xfId="0" applyFill="1"/>
    <xf numFmtId="0" fontId="1" fillId="0" borderId="0" xfId="0" applyFont="1" applyAlignment="1">
      <alignment horizontal="center" wrapText="1"/>
    </xf>
    <xf numFmtId="0" fontId="9" fillId="0" borderId="6" xfId="6" applyFont="1" applyFill="1" applyBorder="1" applyAlignment="1">
      <alignment wrapText="1"/>
    </xf>
    <xf numFmtId="0" fontId="4" fillId="0" borderId="10" xfId="1" applyFont="1" applyFill="1" applyBorder="1" applyAlignment="1">
      <alignment wrapText="1"/>
    </xf>
    <xf numFmtId="0" fontId="1" fillId="0" borderId="0" xfId="0" applyFont="1" applyAlignment="1">
      <alignment wrapText="1"/>
    </xf>
    <xf numFmtId="0" fontId="4" fillId="0" borderId="0" xfId="1" applyFont="1" applyFill="1" applyBorder="1" applyAlignment="1">
      <alignment wrapText="1"/>
    </xf>
    <xf numFmtId="0" fontId="0" fillId="3" borderId="1" xfId="0" applyFill="1" applyBorder="1"/>
    <xf numFmtId="4" fontId="2" fillId="0" borderId="1" xfId="0" applyNumberFormat="1" applyFont="1" applyBorder="1"/>
    <xf numFmtId="2" fontId="2" fillId="0" borderId="1" xfId="0" applyNumberFormat="1" applyFont="1" applyBorder="1"/>
    <xf numFmtId="1" fontId="16" fillId="0" borderId="1" xfId="8" applyNumberFormat="1" applyFont="1" applyFill="1" applyBorder="1" applyAlignment="1">
      <alignment horizontal="right" wrapText="1"/>
    </xf>
    <xf numFmtId="2" fontId="4" fillId="3" borderId="1" xfId="1" applyNumberFormat="1" applyFont="1" applyFill="1" applyBorder="1" applyAlignment="1">
      <alignment horizontal="right" wrapText="1"/>
    </xf>
    <xf numFmtId="2" fontId="4" fillId="3" borderId="1" xfId="3" applyNumberFormat="1" applyFont="1" applyFill="1" applyBorder="1" applyAlignment="1">
      <alignment horizontal="right" wrapText="1"/>
    </xf>
    <xf numFmtId="2" fontId="4" fillId="3" borderId="1" xfId="9" applyNumberFormat="1" applyFont="1" applyFill="1" applyBorder="1" applyAlignment="1">
      <alignment horizontal="right" wrapText="1"/>
    </xf>
    <xf numFmtId="0" fontId="4" fillId="0" borderId="1" xfId="6" applyFont="1" applyFill="1" applyBorder="1" applyAlignment="1">
      <alignment wrapText="1"/>
    </xf>
    <xf numFmtId="0" fontId="42" fillId="0" borderId="0" xfId="0" applyFont="1" applyAlignment="1">
      <alignment vertical="center"/>
    </xf>
    <xf numFmtId="0" fontId="40" fillId="0" borderId="0" xfId="0" applyFont="1" applyAlignment="1">
      <alignment vertical="center"/>
    </xf>
    <xf numFmtId="0" fontId="0" fillId="0" borderId="0" xfId="0"/>
    <xf numFmtId="0" fontId="7" fillId="3" borderId="1" xfId="0" applyFont="1" applyFill="1" applyBorder="1"/>
    <xf numFmtId="0" fontId="2" fillId="0" borderId="1" xfId="0" applyFont="1" applyFill="1" applyBorder="1"/>
    <xf numFmtId="0" fontId="43" fillId="0" borderId="0" xfId="0" applyFont="1"/>
    <xf numFmtId="0" fontId="7" fillId="3" borderId="0" xfId="0" applyFont="1" applyFill="1"/>
    <xf numFmtId="0" fontId="7" fillId="0" borderId="0" xfId="0" applyFont="1" applyFill="1"/>
    <xf numFmtId="0" fontId="7" fillId="10" borderId="0" xfId="0" applyFont="1" applyFill="1"/>
    <xf numFmtId="0" fontId="0" fillId="10" borderId="0" xfId="0" applyFill="1"/>
    <xf numFmtId="0" fontId="4" fillId="0" borderId="1" xfId="10" applyFont="1" applyFill="1" applyBorder="1" applyAlignment="1">
      <alignment wrapText="1"/>
    </xf>
    <xf numFmtId="2" fontId="4" fillId="0" borderId="1" xfId="10" applyNumberFormat="1" applyFont="1" applyFill="1" applyBorder="1" applyAlignment="1">
      <alignment horizontal="right" wrapText="1"/>
    </xf>
    <xf numFmtId="0" fontId="0" fillId="0" borderId="1" xfId="0" applyBorder="1" applyAlignment="1">
      <alignment horizontal="center" wrapText="1"/>
    </xf>
    <xf numFmtId="0" fontId="44" fillId="2" borderId="1" xfId="11" applyFont="1" applyFill="1" applyBorder="1" applyAlignment="1">
      <alignment horizontal="center"/>
    </xf>
    <xf numFmtId="0" fontId="44" fillId="0" borderId="1" xfId="11" applyFont="1" applyFill="1" applyBorder="1" applyAlignment="1">
      <alignment wrapText="1"/>
    </xf>
    <xf numFmtId="0" fontId="44" fillId="0" borderId="1" xfId="11" applyFont="1" applyFill="1" applyBorder="1" applyAlignment="1">
      <alignment horizontal="right" wrapText="1"/>
    </xf>
    <xf numFmtId="2" fontId="44" fillId="0" borderId="1" xfId="11" applyNumberFormat="1" applyFont="1" applyFill="1" applyBorder="1" applyAlignment="1">
      <alignment horizontal="right" wrapText="1"/>
    </xf>
    <xf numFmtId="0" fontId="44" fillId="2" borderId="1" xfId="11" applyFont="1" applyFill="1" applyBorder="1" applyAlignment="1">
      <alignment horizontal="center" wrapText="1"/>
    </xf>
    <xf numFmtId="0" fontId="0" fillId="0" borderId="0" xfId="0" applyAlignment="1">
      <alignment wrapText="1"/>
    </xf>
    <xf numFmtId="0" fontId="0" fillId="0" borderId="0" xfId="0" applyFill="1" applyBorder="1" applyAlignment="1">
      <alignment wrapText="1"/>
    </xf>
    <xf numFmtId="0" fontId="4" fillId="2" borderId="1" xfId="10" applyFont="1" applyFill="1" applyBorder="1" applyAlignment="1">
      <alignment horizontal="center" wrapText="1"/>
    </xf>
    <xf numFmtId="2" fontId="7" fillId="0" borderId="0" xfId="0" applyNumberFormat="1" applyFont="1" applyAlignment="1">
      <alignment wrapText="1"/>
    </xf>
    <xf numFmtId="4" fontId="17" fillId="3" borderId="2" xfId="0" applyNumberFormat="1" applyFont="1" applyFill="1" applyBorder="1" applyAlignment="1">
      <alignment wrapText="1"/>
    </xf>
    <xf numFmtId="2" fontId="2" fillId="0" borderId="0" xfId="0" applyNumberFormat="1" applyFont="1" applyAlignment="1">
      <alignment wrapText="1"/>
    </xf>
    <xf numFmtId="0" fontId="0" fillId="3" borderId="0" xfId="0" applyFill="1" applyAlignment="1">
      <alignment wrapText="1"/>
    </xf>
    <xf numFmtId="0" fontId="4" fillId="2" borderId="7" xfId="10" applyFont="1" applyFill="1" applyBorder="1" applyAlignment="1">
      <alignment horizontal="center" wrapText="1"/>
    </xf>
    <xf numFmtId="2" fontId="7" fillId="0" borderId="1" xfId="0" applyNumberFormat="1" applyFont="1" applyBorder="1" applyAlignment="1">
      <alignment wrapText="1"/>
    </xf>
    <xf numFmtId="0" fontId="46" fillId="4" borderId="22" xfId="0" applyFont="1" applyFill="1" applyBorder="1" applyAlignment="1">
      <alignment horizontal="center" wrapText="1"/>
    </xf>
    <xf numFmtId="49" fontId="46" fillId="11" borderId="22" xfId="0" applyNumberFormat="1" applyFont="1" applyFill="1" applyBorder="1"/>
    <xf numFmtId="166" fontId="46" fillId="11" borderId="22" xfId="0" applyNumberFormat="1" applyFont="1" applyFill="1" applyBorder="1"/>
    <xf numFmtId="49" fontId="46" fillId="4" borderId="22" xfId="0" applyNumberFormat="1" applyFont="1" applyFill="1" applyBorder="1"/>
    <xf numFmtId="166" fontId="46" fillId="4" borderId="22" xfId="0" applyNumberFormat="1" applyFont="1" applyFill="1" applyBorder="1"/>
    <xf numFmtId="49" fontId="47" fillId="4" borderId="22" xfId="0" applyNumberFormat="1" applyFont="1" applyFill="1" applyBorder="1"/>
    <xf numFmtId="166" fontId="47" fillId="4" borderId="22" xfId="0" applyNumberFormat="1" applyFont="1" applyFill="1" applyBorder="1"/>
    <xf numFmtId="49" fontId="48" fillId="4" borderId="22" xfId="0" applyNumberFormat="1" applyFont="1" applyFill="1" applyBorder="1"/>
    <xf numFmtId="166" fontId="48" fillId="4" borderId="22" xfId="0" applyNumberFormat="1" applyFont="1" applyFill="1" applyBorder="1"/>
    <xf numFmtId="49" fontId="49" fillId="4" borderId="22" xfId="0" applyNumberFormat="1" applyFont="1" applyFill="1" applyBorder="1"/>
    <xf numFmtId="166" fontId="49" fillId="4" borderId="22" xfId="0" applyNumberFormat="1" applyFont="1" applyFill="1" applyBorder="1"/>
    <xf numFmtId="49" fontId="46" fillId="4" borderId="23" xfId="0" applyNumberFormat="1" applyFont="1" applyFill="1" applyBorder="1"/>
    <xf numFmtId="166" fontId="46" fillId="4" borderId="23" xfId="0" applyNumberFormat="1" applyFont="1" applyFill="1" applyBorder="1"/>
    <xf numFmtId="49" fontId="0" fillId="0" borderId="1" xfId="0" applyNumberFormat="1" applyBorder="1"/>
    <xf numFmtId="49" fontId="50" fillId="0" borderId="1" xfId="0" applyNumberFormat="1" applyFont="1" applyBorder="1"/>
    <xf numFmtId="166" fontId="0" fillId="0" borderId="1" xfId="0" applyNumberFormat="1" applyBorder="1"/>
    <xf numFmtId="166" fontId="50" fillId="0" borderId="1" xfId="0" applyNumberFormat="1" applyFont="1" applyBorder="1"/>
    <xf numFmtId="4" fontId="0" fillId="0" borderId="1" xfId="0" applyNumberFormat="1" applyBorder="1"/>
    <xf numFmtId="0" fontId="0" fillId="0" borderId="1" xfId="0" applyBorder="1" applyAlignment="1">
      <alignment horizontal="right"/>
    </xf>
    <xf numFmtId="167" fontId="2" fillId="0" borderId="1" xfId="0" applyNumberFormat="1" applyFont="1" applyBorder="1"/>
    <xf numFmtId="1" fontId="11" fillId="5" borderId="1" xfId="0" applyNumberFormat="1" applyFont="1" applyFill="1" applyBorder="1" applyAlignment="1">
      <alignment horizontal="right" vertical="center"/>
    </xf>
    <xf numFmtId="3" fontId="13" fillId="12" borderId="1" xfId="0" applyNumberFormat="1" applyFont="1" applyFill="1" applyBorder="1"/>
    <xf numFmtId="3" fontId="14" fillId="5" borderId="1" xfId="0" applyNumberFormat="1" applyFont="1" applyFill="1" applyBorder="1"/>
    <xf numFmtId="3" fontId="51" fillId="6" borderId="1" xfId="0" applyNumberFormat="1" applyFont="1" applyFill="1" applyBorder="1"/>
    <xf numFmtId="3" fontId="8" fillId="0" borderId="0" xfId="0" applyNumberFormat="1" applyFont="1" applyFill="1" applyBorder="1"/>
    <xf numFmtId="0" fontId="11" fillId="0" borderId="0" xfId="0" applyFont="1" applyFill="1" applyBorder="1" applyAlignment="1">
      <alignment horizontal="left"/>
    </xf>
    <xf numFmtId="164" fontId="23" fillId="3" borderId="1" xfId="4" applyNumberFormat="1" applyFont="1" applyFill="1" applyBorder="1" applyAlignment="1">
      <alignment horizontal="right"/>
    </xf>
    <xf numFmtId="164" fontId="19" fillId="0" borderId="1" xfId="4" applyNumberFormat="1" applyFont="1" applyBorder="1" applyAlignment="1">
      <alignment horizontal="right"/>
    </xf>
    <xf numFmtId="0" fontId="0" fillId="0" borderId="0" xfId="0" applyBorder="1"/>
    <xf numFmtId="0" fontId="2" fillId="0" borderId="0" xfId="0" applyFont="1" applyBorder="1" applyAlignment="1">
      <alignment horizontal="center"/>
    </xf>
    <xf numFmtId="1" fontId="2" fillId="0" borderId="0" xfId="0" applyNumberFormat="1" applyFont="1" applyBorder="1"/>
    <xf numFmtId="3" fontId="7" fillId="0" borderId="0" xfId="0" applyNumberFormat="1" applyFont="1" applyBorder="1"/>
    <xf numFmtId="0" fontId="7" fillId="0" borderId="0" xfId="0" applyFont="1" applyBorder="1"/>
    <xf numFmtId="0" fontId="2" fillId="0" borderId="0" xfId="0" applyFont="1" applyBorder="1"/>
    <xf numFmtId="0" fontId="1" fillId="0" borderId="0" xfId="0" applyFont="1" applyBorder="1"/>
    <xf numFmtId="0" fontId="16" fillId="0" borderId="10" xfId="1" applyFont="1" applyFill="1" applyBorder="1" applyAlignment="1">
      <alignment horizontal="left" wrapText="1"/>
    </xf>
    <xf numFmtId="0" fontId="16" fillId="0" borderId="0" xfId="1" applyFont="1" applyFill="1" applyBorder="1" applyAlignment="1">
      <alignment horizontal="left" wrapText="1"/>
    </xf>
    <xf numFmtId="0" fontId="2" fillId="3" borderId="1" xfId="0" applyFont="1" applyFill="1" applyBorder="1" applyAlignment="1">
      <alignment horizontal="center"/>
    </xf>
    <xf numFmtId="0" fontId="0" fillId="0" borderId="5" xfId="0" applyBorder="1" applyAlignment="1">
      <alignment horizontal="center" vertical="top" wrapText="1"/>
    </xf>
    <xf numFmtId="0" fontId="0" fillId="0" borderId="0" xfId="0" applyAlignment="1">
      <alignment horizontal="center" vertical="top" wrapText="1"/>
    </xf>
    <xf numFmtId="0" fontId="7" fillId="0" borderId="1" xfId="0" applyFont="1" applyBorder="1" applyAlignment="1">
      <alignment horizontal="center"/>
    </xf>
    <xf numFmtId="0" fontId="0" fillId="0" borderId="8" xfId="0" applyBorder="1" applyAlignment="1">
      <alignment horizontal="center" wrapText="1"/>
    </xf>
    <xf numFmtId="0" fontId="0" fillId="0" borderId="1" xfId="0" applyBorder="1" applyAlignment="1">
      <alignment horizontal="center" wrapText="1"/>
    </xf>
    <xf numFmtId="0" fontId="7" fillId="0" borderId="0" xfId="0" applyFont="1" applyAlignment="1">
      <alignment horizontal="center" wrapText="1"/>
    </xf>
    <xf numFmtId="0" fontId="7" fillId="0" borderId="21" xfId="0" applyFont="1" applyBorder="1" applyAlignment="1">
      <alignment horizontal="center"/>
    </xf>
    <xf numFmtId="0" fontId="7" fillId="0" borderId="0" xfId="0" applyFont="1" applyAlignment="1">
      <alignment horizontal="left" wrapText="1"/>
    </xf>
    <xf numFmtId="0" fontId="7" fillId="0" borderId="0" xfId="0" applyFont="1" applyBorder="1" applyAlignment="1">
      <alignment horizontal="center"/>
    </xf>
    <xf numFmtId="0" fontId="38" fillId="0" borderId="11" xfId="0" applyFont="1" applyBorder="1" applyAlignment="1">
      <alignment horizontal="center" wrapText="1"/>
    </xf>
    <xf numFmtId="0" fontId="38" fillId="0" borderId="5" xfId="0" applyFont="1" applyBorder="1" applyAlignment="1">
      <alignment horizontal="center" wrapText="1"/>
    </xf>
    <xf numFmtId="0" fontId="38" fillId="0" borderId="12" xfId="0" applyFont="1" applyBorder="1" applyAlignment="1">
      <alignment horizontal="center" wrapText="1"/>
    </xf>
    <xf numFmtId="0" fontId="38" fillId="0" borderId="14" xfId="0" applyFont="1" applyBorder="1" applyAlignment="1">
      <alignment horizontal="center" wrapText="1"/>
    </xf>
    <xf numFmtId="0" fontId="38" fillId="0" borderId="15" xfId="0" applyFont="1" applyBorder="1" applyAlignment="1">
      <alignment horizontal="center" wrapText="1"/>
    </xf>
    <xf numFmtId="0" fontId="38" fillId="0" borderId="16" xfId="0" applyFont="1" applyBorder="1" applyAlignment="1">
      <alignment horizontal="center" wrapText="1"/>
    </xf>
    <xf numFmtId="0" fontId="11" fillId="6" borderId="2" xfId="0" applyFont="1" applyFill="1" applyBorder="1" applyAlignment="1">
      <alignment horizontal="left"/>
    </xf>
    <xf numFmtId="0" fontId="11" fillId="6" borderId="3" xfId="0" applyFont="1" applyFill="1" applyBorder="1" applyAlignment="1">
      <alignment horizontal="left"/>
    </xf>
    <xf numFmtId="0" fontId="11" fillId="6" borderId="4" xfId="0" applyFont="1" applyFill="1" applyBorder="1" applyAlignment="1">
      <alignment horizontal="left"/>
    </xf>
    <xf numFmtId="0" fontId="0" fillId="0" borderId="0" xfId="0" applyAlignment="1">
      <alignment horizontal="left" vertical="top"/>
    </xf>
    <xf numFmtId="0" fontId="2" fillId="0" borderId="0" xfId="0" applyFont="1" applyAlignment="1">
      <alignment horizontal="left"/>
    </xf>
    <xf numFmtId="0" fontId="0" fillId="0" borderId="0" xfId="0" applyAlignment="1">
      <alignment horizontal="left"/>
    </xf>
    <xf numFmtId="0" fontId="38" fillId="0" borderId="2" xfId="0" applyFont="1" applyBorder="1" applyAlignment="1">
      <alignment horizontal="center" wrapText="1"/>
    </xf>
    <xf numFmtId="0" fontId="38" fillId="0" borderId="3" xfId="0" applyFont="1" applyBorder="1" applyAlignment="1">
      <alignment horizontal="center" wrapText="1"/>
    </xf>
    <xf numFmtId="0" fontId="38" fillId="0" borderId="4" xfId="0" applyFont="1" applyBorder="1" applyAlignment="1">
      <alignment horizontal="center" wrapText="1"/>
    </xf>
    <xf numFmtId="0" fontId="0" fillId="0" borderId="1" xfId="0" applyBorder="1" applyAlignment="1">
      <alignment horizontal="center"/>
    </xf>
    <xf numFmtId="0" fontId="10" fillId="0" borderId="0" xfId="0" applyFont="1" applyAlignment="1">
      <alignment horizontal="center"/>
    </xf>
    <xf numFmtId="0" fontId="11" fillId="0" borderId="0" xfId="0" applyFont="1" applyAlignment="1">
      <alignment horizontal="left" wrapText="1"/>
    </xf>
    <xf numFmtId="0" fontId="37" fillId="3" borderId="11" xfId="0" applyFont="1" applyFill="1" applyBorder="1" applyAlignment="1">
      <alignment horizontal="center" wrapText="1"/>
    </xf>
    <xf numFmtId="0" fontId="37" fillId="3" borderId="5" xfId="0" applyFont="1" applyFill="1" applyBorder="1" applyAlignment="1">
      <alignment horizontal="center" wrapText="1"/>
    </xf>
    <xf numFmtId="0" fontId="37" fillId="3" borderId="12" xfId="0" applyFont="1" applyFill="1" applyBorder="1" applyAlignment="1">
      <alignment horizontal="center" wrapText="1"/>
    </xf>
    <xf numFmtId="0" fontId="37" fillId="3" borderId="10" xfId="0" applyFont="1" applyFill="1" applyBorder="1" applyAlignment="1">
      <alignment horizontal="center" wrapText="1"/>
    </xf>
    <xf numFmtId="0" fontId="37" fillId="3" borderId="0" xfId="0" applyFont="1" applyFill="1" applyBorder="1" applyAlignment="1">
      <alignment horizontal="center" wrapText="1"/>
    </xf>
    <xf numFmtId="0" fontId="37" fillId="3" borderId="13" xfId="0" applyFont="1" applyFill="1" applyBorder="1" applyAlignment="1">
      <alignment horizontal="center" wrapText="1"/>
    </xf>
    <xf numFmtId="0" fontId="37" fillId="3" borderId="14" xfId="0" applyFont="1" applyFill="1" applyBorder="1" applyAlignment="1">
      <alignment horizontal="center" wrapText="1"/>
    </xf>
    <xf numFmtId="0" fontId="37" fillId="3" borderId="15" xfId="0" applyFont="1" applyFill="1" applyBorder="1" applyAlignment="1">
      <alignment horizontal="center" wrapText="1"/>
    </xf>
    <xf numFmtId="0" fontId="37" fillId="3" borderId="16" xfId="0" applyFont="1" applyFill="1" applyBorder="1" applyAlignment="1">
      <alignment horizontal="center" wrapText="1"/>
    </xf>
    <xf numFmtId="0" fontId="46" fillId="4" borderId="22" xfId="0" applyFont="1" applyFill="1" applyBorder="1" applyAlignment="1">
      <alignment horizontal="center" vertical="top" wrapText="1"/>
    </xf>
    <xf numFmtId="0" fontId="7" fillId="0" borderId="11" xfId="0" applyFont="1" applyBorder="1" applyAlignment="1">
      <alignment horizontal="center" wrapText="1"/>
    </xf>
    <xf numFmtId="0" fontId="7" fillId="0" borderId="5" xfId="0" applyFont="1" applyBorder="1" applyAlignment="1">
      <alignment horizontal="center" wrapText="1"/>
    </xf>
    <xf numFmtId="0" fontId="7" fillId="0" borderId="12" xfId="0" applyFont="1" applyBorder="1" applyAlignment="1">
      <alignment horizontal="center" wrapText="1"/>
    </xf>
    <xf numFmtId="0" fontId="7" fillId="0" borderId="10" xfId="0" applyFont="1" applyBorder="1" applyAlignment="1">
      <alignment horizontal="center" wrapText="1"/>
    </xf>
    <xf numFmtId="0" fontId="7" fillId="0" borderId="0" xfId="0" applyFont="1" applyBorder="1" applyAlignment="1">
      <alignment horizontal="center" wrapText="1"/>
    </xf>
    <xf numFmtId="0" fontId="7" fillId="0" borderId="13" xfId="0" applyFont="1" applyBorder="1" applyAlignment="1">
      <alignment horizontal="center" wrapText="1"/>
    </xf>
    <xf numFmtId="0" fontId="7" fillId="0" borderId="14" xfId="0" applyFont="1" applyBorder="1" applyAlignment="1">
      <alignment horizontal="center" wrapText="1"/>
    </xf>
    <xf numFmtId="0" fontId="7" fillId="0" borderId="15" xfId="0" applyFont="1" applyBorder="1" applyAlignment="1">
      <alignment horizontal="center" wrapText="1"/>
    </xf>
    <xf numFmtId="0" fontId="7" fillId="0" borderId="16" xfId="0" applyFont="1" applyBorder="1" applyAlignment="1">
      <alignment horizontal="center" wrapText="1"/>
    </xf>
    <xf numFmtId="0" fontId="7" fillId="0" borderId="10" xfId="0" applyFont="1" applyBorder="1" applyAlignment="1">
      <alignment horizontal="left" wrapText="1"/>
    </xf>
    <xf numFmtId="0" fontId="7" fillId="0" borderId="0" xfId="0" applyFont="1" applyBorder="1" applyAlignment="1">
      <alignment horizontal="left" wrapText="1"/>
    </xf>
    <xf numFmtId="0" fontId="41" fillId="0" borderId="0" xfId="0" applyFont="1" applyAlignment="1">
      <alignment horizontal="center" vertical="center"/>
    </xf>
  </cellXfs>
  <cellStyles count="12">
    <cellStyle name="Normal" xfId="0" builtinId="0"/>
    <cellStyle name="Normal 2" xfId="4"/>
    <cellStyle name="Normal_(2017-2018)" xfId="8"/>
    <cellStyle name="Normal_Sheet1" xfId="1"/>
    <cellStyle name="Normal_Sheet1_1" xfId="2"/>
    <cellStyle name="Normal_Sheet1_2" xfId="5"/>
    <cellStyle name="Normal_Sheet2" xfId="6"/>
    <cellStyle name="Normal_проверка" xfId="3"/>
    <cellStyle name="Normal_Справки бюджет 2019" xfId="9"/>
    <cellStyle name="Normal_Справки бюджет 2019_2_1" xfId="7"/>
    <cellStyle name="Normal_Справки бюджет 2020" xfId="10"/>
    <cellStyle name="Normal_Справки бюджет 2020_1" xfId="11"/>
  </cellStyles>
  <dxfs count="10">
    <dxf>
      <font>
        <color indexed="20"/>
      </font>
      <fill>
        <patternFill>
          <bgColor indexed="45"/>
        </patternFill>
      </fill>
    </dxf>
    <dxf>
      <fill>
        <patternFill>
          <bgColor indexed="44"/>
        </patternFill>
      </fill>
    </dxf>
    <dxf>
      <fill>
        <patternFill>
          <bgColor indexed="44"/>
        </patternFill>
      </fill>
    </dxf>
    <dxf>
      <fill>
        <patternFill>
          <bgColor indexed="50"/>
        </patternFill>
      </fill>
    </dxf>
    <dxf>
      <fill>
        <patternFill>
          <bgColor indexed="51"/>
        </patternFill>
      </fill>
    </dxf>
    <dxf>
      <font>
        <color indexed="20"/>
      </font>
      <fill>
        <patternFill>
          <bgColor indexed="45"/>
        </patternFill>
      </fill>
    </dxf>
    <dxf>
      <fill>
        <patternFill>
          <bgColor indexed="44"/>
        </patternFill>
      </fill>
    </dxf>
    <dxf>
      <fill>
        <patternFill>
          <bgColor indexed="44"/>
        </patternFill>
      </fill>
    </dxf>
    <dxf>
      <fill>
        <patternFill>
          <bgColor indexed="50"/>
        </patternFill>
      </fill>
    </dxf>
    <dxf>
      <fill>
        <patternFill>
          <bgColor indexed="51"/>
        </patternFill>
      </fill>
    </dxf>
  </dxfs>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105</xdr:row>
      <xdr:rowOff>0</xdr:rowOff>
    </xdr:from>
    <xdr:to>
      <xdr:col>4</xdr:col>
      <xdr:colOff>1228725</xdr:colOff>
      <xdr:row>129</xdr:row>
      <xdr:rowOff>76200</xdr:rowOff>
    </xdr:to>
    <xdr:pic>
      <xdr:nvPicPr>
        <xdr:cNvPr id="4" name="Picture 3"/>
        <xdr:cNvPicPr/>
      </xdr:nvPicPr>
      <xdr:blipFill rotWithShape="1">
        <a:blip xmlns:r="http://schemas.openxmlformats.org/officeDocument/2006/relationships" r:embed="rId1"/>
        <a:srcRect l="25464" t="29117" r="22812" b="15000"/>
        <a:stretch/>
      </xdr:blipFill>
      <xdr:spPr bwMode="auto">
        <a:xfrm>
          <a:off x="0" y="21678900"/>
          <a:ext cx="7048500" cy="51149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100"/>
  <sheetViews>
    <sheetView topLeftCell="A82" workbookViewId="0">
      <selection activeCell="B83" sqref="B83"/>
    </sheetView>
  </sheetViews>
  <sheetFormatPr defaultRowHeight="15" x14ac:dyDescent="0.25"/>
  <cols>
    <col min="1" max="1" width="32.5703125" customWidth="1"/>
    <col min="2" max="2" width="16.42578125" customWidth="1"/>
    <col min="3" max="3" width="15" customWidth="1"/>
    <col min="4" max="4" width="15.7109375" customWidth="1"/>
    <col min="5" max="5" width="16.85546875" customWidth="1"/>
    <col min="6" max="6" width="14.42578125" customWidth="1"/>
    <col min="7" max="7" width="14.28515625" customWidth="1"/>
    <col min="8" max="8" width="15.140625" customWidth="1"/>
    <col min="9" max="9" width="12.28515625" customWidth="1"/>
    <col min="10" max="10" width="13.42578125" customWidth="1"/>
    <col min="11" max="11" width="16.42578125" customWidth="1"/>
    <col min="12" max="12" width="17.28515625" style="215" customWidth="1"/>
    <col min="13" max="13" width="25.140625" customWidth="1"/>
    <col min="14" max="14" width="16.5703125" customWidth="1"/>
    <col min="15" max="15" width="17" customWidth="1"/>
    <col min="16" max="16" width="22.85546875" customWidth="1"/>
  </cols>
  <sheetData>
    <row r="1" spans="1:16" x14ac:dyDescent="0.25">
      <c r="A1" s="55" t="s">
        <v>168</v>
      </c>
    </row>
    <row r="2" spans="1:16" x14ac:dyDescent="0.25">
      <c r="A2" s="55" t="s">
        <v>108</v>
      </c>
    </row>
    <row r="3" spans="1:16" x14ac:dyDescent="0.25">
      <c r="B3" s="3"/>
      <c r="E3" s="2"/>
      <c r="F3" s="264" t="s">
        <v>224</v>
      </c>
      <c r="G3" s="264"/>
      <c r="H3" s="264"/>
    </row>
    <row r="4" spans="1:16" ht="45" x14ac:dyDescent="0.25">
      <c r="A4" s="134" t="s">
        <v>109</v>
      </c>
      <c r="B4" s="92" t="s">
        <v>111</v>
      </c>
      <c r="C4" s="93" t="s">
        <v>3</v>
      </c>
      <c r="D4" s="93" t="s">
        <v>4</v>
      </c>
      <c r="E4" s="91" t="s">
        <v>245</v>
      </c>
      <c r="F4" s="91" t="s">
        <v>114</v>
      </c>
      <c r="G4" s="91" t="s">
        <v>112</v>
      </c>
      <c r="H4" s="91" t="s">
        <v>115</v>
      </c>
      <c r="I4" s="172"/>
      <c r="J4" s="176"/>
      <c r="K4" s="176"/>
      <c r="L4" s="176"/>
      <c r="M4" s="176"/>
      <c r="N4" s="177"/>
      <c r="O4" s="178"/>
      <c r="P4" s="177"/>
    </row>
    <row r="5" spans="1:16" x14ac:dyDescent="0.25">
      <c r="A5" s="189" t="s">
        <v>257</v>
      </c>
      <c r="B5" s="189">
        <v>7</v>
      </c>
      <c r="C5" s="193">
        <v>2.4000149999999998</v>
      </c>
      <c r="D5" s="194">
        <v>1</v>
      </c>
      <c r="E5" s="135">
        <v>693</v>
      </c>
      <c r="F5" s="57">
        <f>B5*C5*D5*E5</f>
        <v>11642.472764999999</v>
      </c>
      <c r="G5" s="94">
        <v>0</v>
      </c>
      <c r="H5" s="64">
        <f>F5-G5</f>
        <v>11642.472764999999</v>
      </c>
      <c r="I5" s="172"/>
      <c r="J5" s="174"/>
      <c r="K5" s="174"/>
      <c r="L5" s="174"/>
      <c r="M5" s="174"/>
      <c r="N5" s="179"/>
      <c r="O5" s="175"/>
      <c r="P5" s="179"/>
    </row>
    <row r="6" spans="1:16" x14ac:dyDescent="0.25">
      <c r="A6" s="136" t="s">
        <v>12</v>
      </c>
      <c r="B6" s="189">
        <v>1420</v>
      </c>
      <c r="C6" s="193">
        <v>8.5</v>
      </c>
      <c r="D6" s="194">
        <v>1.53</v>
      </c>
      <c r="E6" s="135">
        <v>693</v>
      </c>
      <c r="F6" s="57">
        <f t="shared" ref="F6:F10" si="0">B6*C6*D6*E6</f>
        <v>12797700.299999999</v>
      </c>
      <c r="G6" s="195">
        <v>314516.90000000002</v>
      </c>
      <c r="H6" s="64">
        <f t="shared" ref="H6:H10" si="1">F6-G6</f>
        <v>12483183.399999999</v>
      </c>
      <c r="I6" s="172"/>
      <c r="J6" s="174"/>
      <c r="K6" s="174"/>
      <c r="L6" s="174"/>
      <c r="M6" s="174"/>
      <c r="N6" s="179"/>
      <c r="O6" s="175"/>
      <c r="P6" s="179"/>
    </row>
    <row r="7" spans="1:16" x14ac:dyDescent="0.25">
      <c r="A7" s="136" t="s">
        <v>10</v>
      </c>
      <c r="B7" s="189">
        <v>374</v>
      </c>
      <c r="C7" s="193">
        <v>2.4</v>
      </c>
      <c r="D7" s="194">
        <v>1.66</v>
      </c>
      <c r="E7" s="135">
        <v>693</v>
      </c>
      <c r="F7" s="57">
        <f t="shared" si="0"/>
        <v>1032581.0880000001</v>
      </c>
      <c r="G7" s="195">
        <v>-42449.02</v>
      </c>
      <c r="H7" s="64">
        <f t="shared" si="1"/>
        <v>1075030.108</v>
      </c>
      <c r="I7" s="172"/>
      <c r="J7" s="174"/>
      <c r="K7" s="174"/>
      <c r="L7" s="174"/>
      <c r="M7" s="174"/>
      <c r="N7" s="179"/>
      <c r="O7" s="175"/>
      <c r="P7" s="179"/>
    </row>
    <row r="8" spans="1:16" x14ac:dyDescent="0.25">
      <c r="A8" s="136" t="s">
        <v>11</v>
      </c>
      <c r="B8" s="189">
        <v>688</v>
      </c>
      <c r="C8" s="193">
        <v>8.5</v>
      </c>
      <c r="D8" s="194">
        <v>1.46</v>
      </c>
      <c r="E8" s="135">
        <v>693</v>
      </c>
      <c r="F8" s="57">
        <f t="shared" si="0"/>
        <v>5916889.4400000004</v>
      </c>
      <c r="G8" s="195">
        <v>-20066.97</v>
      </c>
      <c r="H8" s="64">
        <f t="shared" si="1"/>
        <v>5936956.4100000001</v>
      </c>
      <c r="I8" s="172"/>
      <c r="J8" s="174"/>
      <c r="K8" s="174"/>
      <c r="L8" s="174"/>
      <c r="M8" s="174"/>
      <c r="N8" s="179"/>
      <c r="O8" s="175"/>
      <c r="P8" s="179"/>
    </row>
    <row r="9" spans="1:16" x14ac:dyDescent="0.25">
      <c r="A9" s="136" t="s">
        <v>9</v>
      </c>
      <c r="B9" s="189">
        <v>727</v>
      </c>
      <c r="C9" s="193">
        <v>8.5</v>
      </c>
      <c r="D9" s="194">
        <v>1.92</v>
      </c>
      <c r="E9" s="135">
        <v>693</v>
      </c>
      <c r="F9" s="57">
        <f t="shared" si="0"/>
        <v>8222195.5199999996</v>
      </c>
      <c r="G9" s="195">
        <v>327983.03999999998</v>
      </c>
      <c r="H9" s="64">
        <f t="shared" si="1"/>
        <v>7894212.4799999995</v>
      </c>
      <c r="I9" s="172"/>
      <c r="J9" s="174"/>
      <c r="K9" s="174"/>
      <c r="L9" s="174"/>
      <c r="M9" s="174"/>
      <c r="N9" s="179"/>
      <c r="O9" s="175"/>
      <c r="P9" s="179"/>
    </row>
    <row r="10" spans="1:16" x14ac:dyDescent="0.25">
      <c r="A10" s="136" t="s">
        <v>13</v>
      </c>
      <c r="B10" s="189">
        <v>2001</v>
      </c>
      <c r="C10" s="193">
        <v>5.1786919999999999</v>
      </c>
      <c r="D10" s="194">
        <v>1.04</v>
      </c>
      <c r="E10" s="135">
        <v>693</v>
      </c>
      <c r="F10" s="57">
        <f t="shared" si="0"/>
        <v>7468506.1833782401</v>
      </c>
      <c r="G10" s="195">
        <v>97297.2</v>
      </c>
      <c r="H10" s="64">
        <f t="shared" si="1"/>
        <v>7371208.9833782399</v>
      </c>
      <c r="I10" s="172"/>
      <c r="J10" s="174"/>
      <c r="K10" s="174"/>
      <c r="L10" s="174"/>
      <c r="M10" s="174"/>
      <c r="N10" s="179"/>
      <c r="O10" s="175"/>
      <c r="P10" s="179"/>
    </row>
    <row r="11" spans="1:16" x14ac:dyDescent="0.25">
      <c r="A11" s="185" t="s">
        <v>246</v>
      </c>
      <c r="B11" s="86">
        <f>SUM(B5:B10)</f>
        <v>5217</v>
      </c>
      <c r="F11" s="7">
        <f>SUM(F5:F10)</f>
        <v>35449515.004143238</v>
      </c>
      <c r="G11" s="54">
        <f>SUM(G5:G10)</f>
        <v>677281.14999999991</v>
      </c>
      <c r="H11" s="7">
        <f>SUM(H5:H10)</f>
        <v>34772233.85414324</v>
      </c>
      <c r="I11" s="172"/>
      <c r="J11" s="177"/>
      <c r="K11" s="177"/>
      <c r="L11" s="216"/>
      <c r="M11" s="177"/>
      <c r="N11" s="177"/>
      <c r="O11" s="177"/>
      <c r="P11" s="177"/>
    </row>
    <row r="12" spans="1:16" x14ac:dyDescent="0.25">
      <c r="A12" s="58" t="s">
        <v>110</v>
      </c>
      <c r="B12" s="59">
        <f>F11/B11</f>
        <v>6795.0000007941799</v>
      </c>
      <c r="E12" s="140" t="s">
        <v>116</v>
      </c>
      <c r="F12" s="95">
        <v>35449515</v>
      </c>
      <c r="G12" s="97">
        <v>677281.15</v>
      </c>
      <c r="H12" s="96">
        <f>F12-G12</f>
        <v>34772233.850000001</v>
      </c>
      <c r="I12" s="140" t="s">
        <v>116</v>
      </c>
    </row>
    <row r="13" spans="1:16" x14ac:dyDescent="0.25">
      <c r="E13" s="140" t="s">
        <v>106</v>
      </c>
      <c r="F13" s="7">
        <f>F11-F12</f>
        <v>4.1432380676269531E-3</v>
      </c>
      <c r="G13" s="7">
        <f>G11-G12</f>
        <v>0</v>
      </c>
      <c r="H13" s="7">
        <f>H11-H12</f>
        <v>4.1432380676269531E-3</v>
      </c>
      <c r="I13" s="140" t="s">
        <v>106</v>
      </c>
    </row>
    <row r="14" spans="1:16" x14ac:dyDescent="0.25">
      <c r="A14" s="55" t="s">
        <v>249</v>
      </c>
    </row>
    <row r="15" spans="1:16" ht="15" customHeight="1" x14ac:dyDescent="0.25">
      <c r="A15" s="55" t="s">
        <v>250</v>
      </c>
      <c r="C15" s="187"/>
      <c r="D15" s="187"/>
      <c r="E15" s="267" t="s">
        <v>247</v>
      </c>
      <c r="F15" s="267"/>
      <c r="G15" s="267"/>
      <c r="H15" s="267"/>
    </row>
    <row r="16" spans="1:16" s="172" customFormat="1" x14ac:dyDescent="0.25">
      <c r="A16" s="55" t="s">
        <v>251</v>
      </c>
      <c r="C16" s="184"/>
      <c r="D16" s="184"/>
      <c r="E16" s="268" t="s">
        <v>248</v>
      </c>
      <c r="F16" s="268"/>
      <c r="G16" s="268"/>
      <c r="H16" s="268"/>
      <c r="L16" s="215"/>
    </row>
    <row r="17" spans="1:12" s="172" customFormat="1" x14ac:dyDescent="0.25">
      <c r="C17" s="184"/>
      <c r="D17" s="184"/>
      <c r="E17" s="184"/>
      <c r="F17" s="184"/>
      <c r="G17" s="184"/>
      <c r="H17" s="184"/>
      <c r="L17" s="215"/>
    </row>
    <row r="19" spans="1:12" x14ac:dyDescent="0.25">
      <c r="A19" s="4"/>
      <c r="B19" s="173"/>
      <c r="C19" s="173"/>
      <c r="D19" s="173"/>
      <c r="E19" s="173"/>
      <c r="F19" s="173"/>
      <c r="G19" s="173"/>
      <c r="H19" s="173"/>
      <c r="I19" s="172"/>
    </row>
    <row r="20" spans="1:12" x14ac:dyDescent="0.25">
      <c r="A20" s="4" t="s">
        <v>23</v>
      </c>
    </row>
    <row r="21" spans="1:12" x14ac:dyDescent="0.25">
      <c r="A21" s="210" t="s">
        <v>14</v>
      </c>
      <c r="B21" s="210" t="s">
        <v>15</v>
      </c>
      <c r="C21" s="210" t="s">
        <v>16</v>
      </c>
      <c r="D21" s="210" t="s">
        <v>17</v>
      </c>
      <c r="E21" s="210" t="s">
        <v>18</v>
      </c>
      <c r="F21" s="210" t="s">
        <v>19</v>
      </c>
      <c r="G21" s="210" t="s">
        <v>20</v>
      </c>
      <c r="H21" s="210" t="s">
        <v>307</v>
      </c>
      <c r="I21" s="210" t="s">
        <v>22</v>
      </c>
    </row>
    <row r="22" spans="1:12" x14ac:dyDescent="0.25">
      <c r="A22" s="211" t="s">
        <v>107</v>
      </c>
      <c r="B22" s="212">
        <v>560</v>
      </c>
      <c r="C22" s="212">
        <v>0</v>
      </c>
      <c r="D22" s="212">
        <v>0</v>
      </c>
      <c r="E22" s="212">
        <v>0</v>
      </c>
      <c r="F22" s="212">
        <v>0</v>
      </c>
      <c r="G22" s="212">
        <v>0</v>
      </c>
      <c r="H22" s="212">
        <v>0</v>
      </c>
      <c r="I22" s="212">
        <v>560</v>
      </c>
    </row>
    <row r="23" spans="1:12" x14ac:dyDescent="0.25">
      <c r="A23" s="211" t="s">
        <v>13</v>
      </c>
      <c r="B23" s="212">
        <v>0</v>
      </c>
      <c r="C23" s="212">
        <v>0</v>
      </c>
      <c r="D23" s="212">
        <v>0</v>
      </c>
      <c r="E23" s="212">
        <v>79387</v>
      </c>
      <c r="F23" s="212">
        <v>102306</v>
      </c>
      <c r="G23" s="212">
        <v>71790</v>
      </c>
      <c r="H23" s="212">
        <v>4360</v>
      </c>
      <c r="I23" s="212">
        <v>257843</v>
      </c>
    </row>
    <row r="24" spans="1:12" x14ac:dyDescent="0.25">
      <c r="A24" s="211" t="s">
        <v>12</v>
      </c>
      <c r="B24" s="212">
        <v>141769</v>
      </c>
      <c r="C24" s="212">
        <v>140</v>
      </c>
      <c r="D24" s="212">
        <v>0</v>
      </c>
      <c r="E24" s="212">
        <v>5721</v>
      </c>
      <c r="F24" s="212">
        <v>0</v>
      </c>
      <c r="G24" s="212">
        <v>0</v>
      </c>
      <c r="H24" s="212">
        <v>3148</v>
      </c>
      <c r="I24" s="212">
        <v>150778</v>
      </c>
    </row>
    <row r="25" spans="1:12" x14ac:dyDescent="0.25">
      <c r="A25" s="211" t="s">
        <v>10</v>
      </c>
      <c r="B25" s="212">
        <v>0</v>
      </c>
      <c r="C25" s="212">
        <v>0</v>
      </c>
      <c r="D25" s="212">
        <v>0</v>
      </c>
      <c r="E25" s="212">
        <v>53559</v>
      </c>
      <c r="F25" s="212">
        <v>0</v>
      </c>
      <c r="G25" s="212">
        <v>0</v>
      </c>
      <c r="H25" s="212">
        <v>0</v>
      </c>
      <c r="I25" s="212">
        <v>53559</v>
      </c>
    </row>
    <row r="26" spans="1:12" x14ac:dyDescent="0.25">
      <c r="A26" s="211" t="s">
        <v>11</v>
      </c>
      <c r="B26" s="212">
        <v>0</v>
      </c>
      <c r="C26" s="212">
        <v>181535</v>
      </c>
      <c r="D26" s="212">
        <v>0</v>
      </c>
      <c r="E26" s="212">
        <v>0</v>
      </c>
      <c r="F26" s="212">
        <v>0</v>
      </c>
      <c r="G26" s="212">
        <v>0</v>
      </c>
      <c r="H26" s="212">
        <v>1980</v>
      </c>
      <c r="I26" s="212">
        <v>183515</v>
      </c>
    </row>
    <row r="27" spans="1:12" x14ac:dyDescent="0.25">
      <c r="A27" s="211" t="s">
        <v>9</v>
      </c>
      <c r="B27" s="212">
        <v>7444</v>
      </c>
      <c r="C27" s="212">
        <v>0</v>
      </c>
      <c r="D27" s="212">
        <v>53078</v>
      </c>
      <c r="E27" s="212">
        <v>0</v>
      </c>
      <c r="F27" s="212">
        <v>0</v>
      </c>
      <c r="G27" s="212">
        <v>0</v>
      </c>
      <c r="H27" s="212">
        <v>2580</v>
      </c>
      <c r="I27" s="212">
        <v>63102</v>
      </c>
    </row>
    <row r="28" spans="1:12" x14ac:dyDescent="0.25">
      <c r="A28" s="61" t="s">
        <v>35</v>
      </c>
      <c r="B28" s="3">
        <f>SUM(B22:B27)</f>
        <v>149773</v>
      </c>
      <c r="C28" s="3">
        <f t="shared" ref="C28:I28" si="2">SUM(C22:C27)</f>
        <v>181675</v>
      </c>
      <c r="D28" s="3">
        <f t="shared" si="2"/>
        <v>53078</v>
      </c>
      <c r="E28" s="3">
        <f t="shared" si="2"/>
        <v>138667</v>
      </c>
      <c r="F28" s="3">
        <f t="shared" si="2"/>
        <v>102306</v>
      </c>
      <c r="G28" s="3">
        <f t="shared" si="2"/>
        <v>71790</v>
      </c>
      <c r="H28" s="3">
        <f t="shared" si="2"/>
        <v>12068</v>
      </c>
      <c r="I28" s="3">
        <f t="shared" si="2"/>
        <v>709357</v>
      </c>
    </row>
    <row r="29" spans="1:12" s="172" customFormat="1" x14ac:dyDescent="0.25">
      <c r="A29" s="188"/>
      <c r="B29" s="3"/>
      <c r="C29" s="3"/>
      <c r="D29" s="3"/>
      <c r="E29" s="3"/>
      <c r="F29" s="3"/>
      <c r="G29" s="3"/>
      <c r="H29" s="3"/>
      <c r="I29" s="3"/>
      <c r="L29" s="215"/>
    </row>
    <row r="30" spans="1:12" s="172" customFormat="1" x14ac:dyDescent="0.25">
      <c r="A30" s="259" t="s">
        <v>306</v>
      </c>
      <c r="B30" s="260"/>
      <c r="C30" s="260"/>
      <c r="D30" s="260"/>
      <c r="E30" s="260"/>
      <c r="F30" s="260"/>
      <c r="G30" s="260"/>
      <c r="H30" s="260"/>
      <c r="I30" s="260"/>
      <c r="J30" s="260"/>
      <c r="K30" s="260"/>
      <c r="L30" s="215"/>
    </row>
    <row r="32" spans="1:12" x14ac:dyDescent="0.25">
      <c r="A32" s="4" t="s">
        <v>24</v>
      </c>
    </row>
    <row r="33" spans="1:12" x14ac:dyDescent="0.25">
      <c r="A33" s="210" t="s">
        <v>14</v>
      </c>
      <c r="B33" s="210" t="s">
        <v>15</v>
      </c>
      <c r="C33" s="210" t="s">
        <v>16</v>
      </c>
      <c r="D33" s="210" t="s">
        <v>17</v>
      </c>
      <c r="E33" s="210" t="s">
        <v>18</v>
      </c>
      <c r="F33" s="210" t="s">
        <v>19</v>
      </c>
      <c r="G33" s="210" t="s">
        <v>20</v>
      </c>
      <c r="H33" s="210" t="s">
        <v>307</v>
      </c>
      <c r="I33" s="60" t="s">
        <v>22</v>
      </c>
    </row>
    <row r="34" spans="1:12" x14ac:dyDescent="0.25">
      <c r="A34" s="211" t="s">
        <v>107</v>
      </c>
      <c r="B34" s="213">
        <v>1</v>
      </c>
      <c r="C34" s="213">
        <v>0</v>
      </c>
      <c r="D34" s="213">
        <v>0</v>
      </c>
      <c r="E34" s="213">
        <v>0</v>
      </c>
      <c r="F34" s="213">
        <v>0</v>
      </c>
      <c r="G34" s="213">
        <v>0</v>
      </c>
      <c r="H34" s="213">
        <v>0</v>
      </c>
      <c r="I34" s="56">
        <f>SUM(B34:H34)</f>
        <v>1</v>
      </c>
    </row>
    <row r="35" spans="1:12" x14ac:dyDescent="0.25">
      <c r="A35" s="211" t="s">
        <v>13</v>
      </c>
      <c r="B35" s="213">
        <v>0</v>
      </c>
      <c r="C35" s="213">
        <v>0</v>
      </c>
      <c r="D35" s="213">
        <v>0</v>
      </c>
      <c r="E35" s="213">
        <v>0.30488890914238498</v>
      </c>
      <c r="F35" s="213">
        <v>0.39677633288473996</v>
      </c>
      <c r="G35" s="213">
        <v>0.27842524326819035</v>
      </c>
      <c r="H35" s="213">
        <v>1.6909514704684634E-2</v>
      </c>
      <c r="I35" s="56">
        <f t="shared" ref="I35:I37" si="3">SUM(B35:H35)</f>
        <v>0.997</v>
      </c>
    </row>
    <row r="36" spans="1:12" x14ac:dyDescent="0.25">
      <c r="A36" s="211" t="s">
        <v>12</v>
      </c>
      <c r="B36" s="213">
        <v>0.94024990383212403</v>
      </c>
      <c r="C36" s="213">
        <v>9.2851742296621523E-4</v>
      </c>
      <c r="D36" s="213">
        <v>0</v>
      </c>
      <c r="E36" s="213">
        <v>3.6043201262783701E-2</v>
      </c>
      <c r="F36" s="213">
        <v>0</v>
      </c>
      <c r="G36" s="213">
        <v>0</v>
      </c>
      <c r="H36" s="213">
        <v>2.0878377482126041E-2</v>
      </c>
      <c r="I36" s="56">
        <f t="shared" si="3"/>
        <v>0.99809999999999999</v>
      </c>
    </row>
    <row r="37" spans="1:12" x14ac:dyDescent="0.25">
      <c r="A37" s="211" t="s">
        <v>10</v>
      </c>
      <c r="B37" s="213">
        <v>0</v>
      </c>
      <c r="C37" s="213">
        <v>0</v>
      </c>
      <c r="D37" s="213">
        <v>0</v>
      </c>
      <c r="E37" s="213">
        <v>1</v>
      </c>
      <c r="F37" s="213">
        <v>0</v>
      </c>
      <c r="G37" s="213">
        <v>0</v>
      </c>
      <c r="H37" s="213">
        <v>0</v>
      </c>
      <c r="I37" s="56">
        <f t="shared" si="3"/>
        <v>1</v>
      </c>
    </row>
    <row r="38" spans="1:12" x14ac:dyDescent="0.25">
      <c r="A38" s="211" t="s">
        <v>11</v>
      </c>
      <c r="B38" s="213">
        <v>0</v>
      </c>
      <c r="C38" s="213">
        <v>0.98921069122415062</v>
      </c>
      <c r="D38" s="213">
        <v>0</v>
      </c>
      <c r="E38" s="213">
        <v>0</v>
      </c>
      <c r="F38" s="213">
        <v>0</v>
      </c>
      <c r="G38" s="213">
        <v>0</v>
      </c>
      <c r="H38" s="213">
        <v>1.0789308775849386E-2</v>
      </c>
      <c r="I38" s="56">
        <f>SUM(B38:H38)</f>
        <v>1</v>
      </c>
      <c r="J38" t="s">
        <v>167</v>
      </c>
    </row>
    <row r="39" spans="1:12" x14ac:dyDescent="0.25">
      <c r="A39" s="211" t="s">
        <v>9</v>
      </c>
      <c r="B39" s="213">
        <v>0.1179677347786124</v>
      </c>
      <c r="C39" s="213">
        <v>0</v>
      </c>
      <c r="D39" s="213">
        <v>0.8411460809483059</v>
      </c>
      <c r="E39" s="213">
        <v>0</v>
      </c>
      <c r="F39" s="213">
        <v>0</v>
      </c>
      <c r="G39" s="213">
        <v>0</v>
      </c>
      <c r="H39" s="213">
        <v>4.0886184273081674E-2</v>
      </c>
      <c r="I39" s="56">
        <f>SUM(B39:H39)</f>
        <v>1</v>
      </c>
    </row>
    <row r="40" spans="1:12" x14ac:dyDescent="0.25">
      <c r="A40" s="61" t="s">
        <v>35</v>
      </c>
      <c r="B40" s="2">
        <f>SUM(B34:B39)</f>
        <v>2.0582176386107363</v>
      </c>
      <c r="C40" s="2">
        <f t="shared" ref="C40:G40" si="4">SUM(C34:C39)</f>
        <v>0.9901392086471168</v>
      </c>
      <c r="D40" s="2">
        <f t="shared" si="4"/>
        <v>0.8411460809483059</v>
      </c>
      <c r="E40" s="2">
        <f t="shared" si="4"/>
        <v>1.3409321104051686</v>
      </c>
      <c r="F40" s="2">
        <f t="shared" si="4"/>
        <v>0.39677633288473996</v>
      </c>
      <c r="G40" s="2">
        <f t="shared" si="4"/>
        <v>0.27842524326819035</v>
      </c>
      <c r="H40" s="2">
        <f>SUM(H34:H39)</f>
        <v>8.9463385235741738E-2</v>
      </c>
      <c r="I40" s="2">
        <f>SUM(I34:I39)</f>
        <v>5.9950999999999999</v>
      </c>
    </row>
    <row r="41" spans="1:12" s="172" customFormat="1" x14ac:dyDescent="0.25">
      <c r="A41" s="186"/>
      <c r="B41" s="2"/>
      <c r="C41" s="2"/>
      <c r="D41" s="2"/>
      <c r="E41" s="2"/>
      <c r="F41" s="2"/>
      <c r="G41" s="2"/>
      <c r="H41" s="2"/>
      <c r="I41" s="2"/>
      <c r="L41" s="215"/>
    </row>
    <row r="42" spans="1:12" s="172" customFormat="1" x14ac:dyDescent="0.25">
      <c r="A42" s="259" t="s">
        <v>359</v>
      </c>
      <c r="B42" s="260"/>
      <c r="C42" s="260"/>
      <c r="D42" s="260"/>
      <c r="E42" s="260"/>
      <c r="F42" s="260"/>
      <c r="G42" s="260"/>
      <c r="H42" s="260"/>
      <c r="I42" s="260"/>
      <c r="J42" s="260"/>
      <c r="K42" s="260"/>
      <c r="L42" s="215"/>
    </row>
    <row r="43" spans="1:12" x14ac:dyDescent="0.25">
      <c r="A43" s="259"/>
      <c r="B43" s="260"/>
      <c r="C43" s="260"/>
      <c r="D43" s="260"/>
      <c r="E43" s="260"/>
      <c r="F43" s="260"/>
      <c r="G43" s="260"/>
      <c r="H43" s="260"/>
      <c r="I43" s="260"/>
    </row>
    <row r="45" spans="1:12" x14ac:dyDescent="0.25">
      <c r="A45" s="4" t="s">
        <v>25</v>
      </c>
    </row>
    <row r="46" spans="1:12" ht="30" x14ac:dyDescent="0.25">
      <c r="A46" s="214" t="s">
        <v>1</v>
      </c>
      <c r="B46" s="214" t="s">
        <v>2</v>
      </c>
      <c r="C46" s="214" t="s">
        <v>3</v>
      </c>
      <c r="D46" s="214" t="s">
        <v>4</v>
      </c>
      <c r="E46" s="214" t="s">
        <v>0</v>
      </c>
      <c r="F46" s="214" t="s">
        <v>5</v>
      </c>
      <c r="G46" s="214" t="s">
        <v>6</v>
      </c>
      <c r="H46" s="214" t="s">
        <v>7</v>
      </c>
      <c r="I46" s="214" t="s">
        <v>36</v>
      </c>
      <c r="J46" s="214" t="s">
        <v>113</v>
      </c>
      <c r="K46" s="214" t="s">
        <v>8</v>
      </c>
    </row>
    <row r="47" spans="1:12" x14ac:dyDescent="0.25">
      <c r="A47" s="211" t="s">
        <v>107</v>
      </c>
      <c r="B47" s="212">
        <v>7</v>
      </c>
      <c r="C47" s="213">
        <v>2.4001619999999999</v>
      </c>
      <c r="D47" s="213">
        <v>1</v>
      </c>
      <c r="E47" s="213">
        <v>11643.185772657394</v>
      </c>
      <c r="F47" s="212">
        <v>7</v>
      </c>
      <c r="G47" s="213">
        <v>1967.24</v>
      </c>
      <c r="H47" s="213">
        <v>13770.679931640625</v>
      </c>
      <c r="I47" s="213">
        <v>0</v>
      </c>
      <c r="J47" s="213">
        <v>0</v>
      </c>
      <c r="K47" s="213">
        <v>25413.865704298019</v>
      </c>
    </row>
    <row r="48" spans="1:12" x14ac:dyDescent="0.25">
      <c r="A48" s="211" t="s">
        <v>9</v>
      </c>
      <c r="B48" s="212">
        <v>727</v>
      </c>
      <c r="C48" s="213">
        <v>8.5</v>
      </c>
      <c r="D48" s="213">
        <v>1.92</v>
      </c>
      <c r="E48" s="213">
        <v>8222195.3362196088</v>
      </c>
      <c r="F48" s="212">
        <v>785</v>
      </c>
      <c r="G48" s="213">
        <v>1247.6099999999999</v>
      </c>
      <c r="H48" s="213">
        <v>979373.83850097656</v>
      </c>
      <c r="I48" s="213">
        <v>8252056.9900000002</v>
      </c>
      <c r="J48" s="213">
        <v>327983.03999999998</v>
      </c>
      <c r="K48" s="213">
        <v>17125643.124720588</v>
      </c>
    </row>
    <row r="49" spans="1:12" x14ac:dyDescent="0.25">
      <c r="A49" s="211" t="s">
        <v>11</v>
      </c>
      <c r="B49" s="212">
        <v>688</v>
      </c>
      <c r="C49" s="213">
        <v>8.5</v>
      </c>
      <c r="D49" s="213">
        <v>1.46</v>
      </c>
      <c r="E49" s="213">
        <v>5916889.5945968628</v>
      </c>
      <c r="F49" s="212">
        <v>875</v>
      </c>
      <c r="G49" s="213">
        <v>1751.18</v>
      </c>
      <c r="H49" s="213">
        <v>1532282.5469970703</v>
      </c>
      <c r="I49" s="213">
        <v>9363565.0600000005</v>
      </c>
      <c r="J49" s="213">
        <v>-20066.97</v>
      </c>
      <c r="K49" s="213">
        <v>16832804.171593934</v>
      </c>
    </row>
    <row r="50" spans="1:12" x14ac:dyDescent="0.25">
      <c r="A50" s="211" t="s">
        <v>10</v>
      </c>
      <c r="B50" s="212">
        <v>374</v>
      </c>
      <c r="C50" s="213">
        <v>2.4</v>
      </c>
      <c r="D50" s="213">
        <v>1.66</v>
      </c>
      <c r="E50" s="213">
        <v>1032581.108268367</v>
      </c>
      <c r="F50" s="212">
        <v>960</v>
      </c>
      <c r="G50" s="213">
        <v>1230.82</v>
      </c>
      <c r="H50" s="213">
        <v>1181587.1484375</v>
      </c>
      <c r="I50" s="213">
        <v>262803.17385292327</v>
      </c>
      <c r="J50" s="213">
        <v>-42449.02</v>
      </c>
      <c r="K50" s="213">
        <v>2519420.4505587905</v>
      </c>
    </row>
    <row r="51" spans="1:12" x14ac:dyDescent="0.25">
      <c r="A51" s="211" t="s">
        <v>12</v>
      </c>
      <c r="B51" s="212">
        <v>1420</v>
      </c>
      <c r="C51" s="213">
        <v>8.5</v>
      </c>
      <c r="D51" s="213">
        <v>1.53</v>
      </c>
      <c r="E51" s="213">
        <v>12797700.060689449</v>
      </c>
      <c r="F51" s="212">
        <v>1687</v>
      </c>
      <c r="G51" s="213">
        <v>1967.24</v>
      </c>
      <c r="H51" s="213">
        <v>3318733.8635253906</v>
      </c>
      <c r="I51" s="213">
        <v>70708478.680000007</v>
      </c>
      <c r="J51" s="213">
        <v>314516.90000000002</v>
      </c>
      <c r="K51" s="213">
        <v>86510395.704214841</v>
      </c>
    </row>
    <row r="52" spans="1:12" x14ac:dyDescent="0.25">
      <c r="A52" s="211" t="s">
        <v>13</v>
      </c>
      <c r="B52" s="212">
        <v>2001</v>
      </c>
      <c r="C52" s="213">
        <v>5.1786919999999999</v>
      </c>
      <c r="D52" s="213">
        <v>1.04</v>
      </c>
      <c r="E52" s="213">
        <v>7468505.7133209324</v>
      </c>
      <c r="F52" s="212">
        <v>1792</v>
      </c>
      <c r="G52" s="213">
        <v>1135.1400000000001</v>
      </c>
      <c r="H52" s="213">
        <v>2034170.90625</v>
      </c>
      <c r="I52" s="213">
        <v>445876.08614707785</v>
      </c>
      <c r="J52" s="213">
        <v>97297.2</v>
      </c>
      <c r="K52" s="213">
        <v>9851255.5057180114</v>
      </c>
    </row>
    <row r="53" spans="1:12" x14ac:dyDescent="0.25">
      <c r="A53" s="85" t="s">
        <v>35</v>
      </c>
      <c r="B53" s="86">
        <f>SUM(B47:B52)</f>
        <v>5217</v>
      </c>
      <c r="C53" s="265" t="s">
        <v>105</v>
      </c>
      <c r="D53" s="265"/>
      <c r="E53" s="99">
        <f>SUM(E47:E52)</f>
        <v>35449514.998867877</v>
      </c>
      <c r="F53" s="86">
        <f>SUM(F47:F52)</f>
        <v>6106</v>
      </c>
      <c r="G53" s="87"/>
      <c r="H53" s="88">
        <f>SUM(H47:H52)</f>
        <v>9059918.9836425781</v>
      </c>
      <c r="I53" s="88">
        <f>SUM(I47:I52)</f>
        <v>89032779.990000024</v>
      </c>
      <c r="J53" s="88">
        <f>SUM(J47:J52)</f>
        <v>677281.14999999991</v>
      </c>
      <c r="K53" s="88">
        <f>SUM(K47:K52)</f>
        <v>132864932.82251047</v>
      </c>
    </row>
    <row r="54" spans="1:12" x14ac:dyDescent="0.25">
      <c r="C54" s="266" t="s">
        <v>104</v>
      </c>
      <c r="D54" s="266"/>
      <c r="E54" s="98">
        <f>F12</f>
        <v>35449515</v>
      </c>
    </row>
    <row r="55" spans="1:12" x14ac:dyDescent="0.25">
      <c r="C55" s="266" t="s">
        <v>106</v>
      </c>
      <c r="D55" s="266"/>
      <c r="E55" s="7">
        <f>E53-E54</f>
        <v>-1.1321231722831726E-3</v>
      </c>
    </row>
    <row r="59" spans="1:12" x14ac:dyDescent="0.25">
      <c r="A59" s="4" t="s">
        <v>39</v>
      </c>
    </row>
    <row r="60" spans="1:12" ht="75" x14ac:dyDescent="0.25">
      <c r="A60" s="217" t="s">
        <v>1</v>
      </c>
      <c r="B60" s="217" t="s">
        <v>37</v>
      </c>
      <c r="C60" s="217" t="s">
        <v>26</v>
      </c>
      <c r="D60" s="217" t="s">
        <v>27</v>
      </c>
      <c r="E60" s="217" t="s">
        <v>28</v>
      </c>
      <c r="F60" s="217" t="s">
        <v>29</v>
      </c>
      <c r="G60" s="217" t="s">
        <v>30</v>
      </c>
      <c r="H60" s="217" t="s">
        <v>31</v>
      </c>
      <c r="I60" s="217" t="s">
        <v>32</v>
      </c>
      <c r="J60" s="217" t="s">
        <v>33</v>
      </c>
      <c r="K60" s="217" t="s">
        <v>308</v>
      </c>
      <c r="L60" s="217" t="s">
        <v>8</v>
      </c>
    </row>
    <row r="61" spans="1:12" x14ac:dyDescent="0.25">
      <c r="A61" s="207" t="s">
        <v>107</v>
      </c>
      <c r="B61" s="208">
        <v>25413.865704298019</v>
      </c>
      <c r="C61" s="208">
        <v>75</v>
      </c>
      <c r="D61" s="208">
        <v>19060.399278223515</v>
      </c>
      <c r="E61" s="208">
        <v>19060.399278223515</v>
      </c>
      <c r="F61" s="208">
        <v>0</v>
      </c>
      <c r="G61" s="208">
        <v>0</v>
      </c>
      <c r="H61" s="208">
        <v>0</v>
      </c>
      <c r="I61" s="208">
        <v>0</v>
      </c>
      <c r="J61" s="208">
        <v>0</v>
      </c>
      <c r="K61" s="208">
        <v>0</v>
      </c>
      <c r="L61" s="208">
        <v>19060.399278223515</v>
      </c>
    </row>
    <row r="62" spans="1:12" x14ac:dyDescent="0.25">
      <c r="A62" s="207" t="s">
        <v>9</v>
      </c>
      <c r="B62" s="208">
        <v>17125643.124720588</v>
      </c>
      <c r="C62" s="208">
        <v>75</v>
      </c>
      <c r="D62" s="208">
        <v>12844232.343540441</v>
      </c>
      <c r="E62" s="208">
        <v>1515204.9945376539</v>
      </c>
      <c r="F62" s="208">
        <v>0</v>
      </c>
      <c r="G62" s="208">
        <v>10803875.698558517</v>
      </c>
      <c r="H62" s="208">
        <v>0</v>
      </c>
      <c r="I62" s="208">
        <v>0</v>
      </c>
      <c r="J62" s="208">
        <v>0</v>
      </c>
      <c r="K62" s="208">
        <v>525151.65044427011</v>
      </c>
      <c r="L62" s="208">
        <v>12844232.343540441</v>
      </c>
    </row>
    <row r="63" spans="1:12" x14ac:dyDescent="0.25">
      <c r="A63" s="207" t="s">
        <v>11</v>
      </c>
      <c r="B63" s="208">
        <v>16832804.171593934</v>
      </c>
      <c r="C63" s="208">
        <v>75</v>
      </c>
      <c r="D63" s="208">
        <v>12624603.128695451</v>
      </c>
      <c r="E63" s="208">
        <v>0</v>
      </c>
      <c r="F63" s="208">
        <v>12488392.387367401</v>
      </c>
      <c r="G63" s="208">
        <v>0</v>
      </c>
      <c r="H63" s="208">
        <v>0</v>
      </c>
      <c r="I63" s="208">
        <v>0</v>
      </c>
      <c r="J63" s="208">
        <v>0</v>
      </c>
      <c r="K63" s="208">
        <v>136210.74132804945</v>
      </c>
      <c r="L63" s="208">
        <v>12624603.128695451</v>
      </c>
    </row>
    <row r="64" spans="1:12" x14ac:dyDescent="0.25">
      <c r="A64" s="207" t="s">
        <v>10</v>
      </c>
      <c r="B64" s="208">
        <v>2519420.4505587905</v>
      </c>
      <c r="C64" s="208">
        <v>75</v>
      </c>
      <c r="D64" s="208">
        <v>1889565.3379190927</v>
      </c>
      <c r="E64" s="208">
        <v>0</v>
      </c>
      <c r="F64" s="208">
        <v>0</v>
      </c>
      <c r="G64" s="208">
        <v>0</v>
      </c>
      <c r="H64" s="208">
        <v>1889565.3379190927</v>
      </c>
      <c r="I64" s="208">
        <v>0</v>
      </c>
      <c r="J64" s="208">
        <v>0</v>
      </c>
      <c r="K64" s="208">
        <v>0</v>
      </c>
      <c r="L64" s="208">
        <v>1889565.3379190927</v>
      </c>
    </row>
    <row r="65" spans="1:13" x14ac:dyDescent="0.25">
      <c r="A65" s="207" t="s">
        <v>12</v>
      </c>
      <c r="B65" s="208">
        <v>86510395.704214841</v>
      </c>
      <c r="C65" s="208">
        <v>75</v>
      </c>
      <c r="D65" s="208">
        <v>64882796.778161138</v>
      </c>
      <c r="E65" s="208">
        <v>61006043.431025259</v>
      </c>
      <c r="F65" s="208">
        <v>60244.807259298832</v>
      </c>
      <c r="G65" s="208">
        <v>0</v>
      </c>
      <c r="H65" s="208">
        <v>2461861.0166460616</v>
      </c>
      <c r="I65" s="208">
        <v>0</v>
      </c>
      <c r="J65" s="208">
        <v>0</v>
      </c>
      <c r="K65" s="208">
        <v>1354647.5232305196</v>
      </c>
      <c r="L65" s="208">
        <v>64882796.778161146</v>
      </c>
    </row>
    <row r="66" spans="1:13" x14ac:dyDescent="0.25">
      <c r="A66" s="207" t="s">
        <v>13</v>
      </c>
      <c r="B66" s="208">
        <v>9851255.5057180114</v>
      </c>
      <c r="C66" s="208">
        <v>75</v>
      </c>
      <c r="D66" s="208">
        <v>7388441.6292885086</v>
      </c>
      <c r="E66" s="208">
        <v>0</v>
      </c>
      <c r="F66" s="208">
        <v>0</v>
      </c>
      <c r="G66" s="208">
        <v>0</v>
      </c>
      <c r="H66" s="208">
        <v>2274819.2335038255</v>
      </c>
      <c r="I66" s="208">
        <v>2931558.7754020477</v>
      </c>
      <c r="J66" s="208">
        <v>2057128.6580074776</v>
      </c>
      <c r="K66" s="208">
        <v>124934.96237515814</v>
      </c>
      <c r="L66" s="208">
        <v>7388441.6292885086</v>
      </c>
    </row>
    <row r="67" spans="1:13" x14ac:dyDescent="0.25">
      <c r="A67" s="89" t="s">
        <v>95</v>
      </c>
      <c r="B67" s="88">
        <f>SUM(B61:B66)</f>
        <v>132864932.82251047</v>
      </c>
      <c r="D67" s="5">
        <f t="shared" ref="D67:L67" si="5">SUM(D61:D66)</f>
        <v>99648699.616882861</v>
      </c>
      <c r="E67" s="5">
        <f t="shared" si="5"/>
        <v>62540308.824841134</v>
      </c>
      <c r="F67" s="5">
        <f>SUM(F61:F66)</f>
        <v>12548637.1946267</v>
      </c>
      <c r="G67" s="5">
        <f t="shared" si="5"/>
        <v>10803875.698558517</v>
      </c>
      <c r="H67" s="5">
        <f>SUM(H61:H66)</f>
        <v>6626245.5880689807</v>
      </c>
      <c r="I67" s="5">
        <f t="shared" si="5"/>
        <v>2931558.7754020477</v>
      </c>
      <c r="J67" s="5">
        <f t="shared" si="5"/>
        <v>2057128.6580074776</v>
      </c>
      <c r="K67" s="5">
        <f t="shared" si="5"/>
        <v>2140944.8773779972</v>
      </c>
      <c r="L67" s="218">
        <f t="shared" si="5"/>
        <v>99648699.616882861</v>
      </c>
    </row>
    <row r="68" spans="1:13" x14ac:dyDescent="0.25">
      <c r="A68" s="9" t="s">
        <v>96</v>
      </c>
      <c r="B68" s="7">
        <f>D67</f>
        <v>99648699.616882861</v>
      </c>
    </row>
    <row r="69" spans="1:13" ht="30" x14ac:dyDescent="0.25">
      <c r="A69" s="9" t="s">
        <v>360</v>
      </c>
      <c r="B69" s="63">
        <f>L70</f>
        <v>65240529</v>
      </c>
      <c r="D69" s="1"/>
      <c r="L69" s="209" t="s">
        <v>102</v>
      </c>
    </row>
    <row r="70" spans="1:13" x14ac:dyDescent="0.25">
      <c r="A70" s="12" t="s">
        <v>99</v>
      </c>
      <c r="B70" s="8">
        <f>B68-B69</f>
        <v>34408170.616882861</v>
      </c>
      <c r="C70" s="261" t="s">
        <v>34</v>
      </c>
      <c r="D70" s="261"/>
      <c r="E70" s="6">
        <v>27679086</v>
      </c>
      <c r="F70" s="6">
        <v>15450089</v>
      </c>
      <c r="G70" s="6">
        <v>9128318</v>
      </c>
      <c r="H70" s="6">
        <v>6858189</v>
      </c>
      <c r="I70" s="6">
        <v>2491699</v>
      </c>
      <c r="J70" s="6">
        <v>1228925</v>
      </c>
      <c r="K70" s="90">
        <v>2404223</v>
      </c>
      <c r="L70" s="219">
        <f>SUM(E70:K70)</f>
        <v>65240529</v>
      </c>
    </row>
    <row r="71" spans="1:13" x14ac:dyDescent="0.25">
      <c r="A71" s="9" t="s">
        <v>97</v>
      </c>
      <c r="B71" s="8">
        <f>B67-B68</f>
        <v>33216233.205627605</v>
      </c>
      <c r="E71" s="62">
        <f>E67-E70</f>
        <v>34861222.824841134</v>
      </c>
      <c r="F71" s="5">
        <f t="shared" ref="F71:L71" si="6">F67-F70</f>
        <v>-2901451.8053732999</v>
      </c>
      <c r="G71" s="62">
        <f t="shared" si="6"/>
        <v>1675557.6985585168</v>
      </c>
      <c r="H71" s="5">
        <f t="shared" si="6"/>
        <v>-231943.41193101928</v>
      </c>
      <c r="I71" s="62">
        <f t="shared" si="6"/>
        <v>439859.77540204767</v>
      </c>
      <c r="J71" s="62">
        <f t="shared" si="6"/>
        <v>828203.65800747764</v>
      </c>
      <c r="K71" s="5">
        <f t="shared" si="6"/>
        <v>-263278.12262200285</v>
      </c>
      <c r="L71" s="220">
        <f t="shared" si="6"/>
        <v>34408170.616882861</v>
      </c>
      <c r="M71" s="115" t="s">
        <v>101</v>
      </c>
    </row>
    <row r="72" spans="1:13" x14ac:dyDescent="0.25">
      <c r="A72" s="10" t="s">
        <v>98</v>
      </c>
      <c r="B72" s="7">
        <f>B70+B71</f>
        <v>67624403.822510466</v>
      </c>
      <c r="F72" s="11" t="s">
        <v>38</v>
      </c>
      <c r="H72" s="11" t="s">
        <v>38</v>
      </c>
      <c r="K72" s="11" t="s">
        <v>38</v>
      </c>
      <c r="M72" s="262" t="s">
        <v>103</v>
      </c>
    </row>
    <row r="73" spans="1:13" ht="62.25" customHeight="1" x14ac:dyDescent="0.25">
      <c r="A73" s="12" t="s">
        <v>169</v>
      </c>
      <c r="B73" s="101">
        <v>9155346</v>
      </c>
      <c r="E73" s="100"/>
      <c r="F73" s="100"/>
      <c r="G73" s="100"/>
      <c r="H73" s="100"/>
      <c r="I73" s="100"/>
      <c r="J73" s="100"/>
      <c r="K73" s="100"/>
      <c r="M73" s="263"/>
    </row>
    <row r="74" spans="1:13" x14ac:dyDescent="0.25">
      <c r="A74" s="8" t="s">
        <v>100</v>
      </c>
      <c r="B74" s="7">
        <f>B72-B73</f>
        <v>58469057.822510466</v>
      </c>
      <c r="D74" s="55" t="s">
        <v>226</v>
      </c>
    </row>
    <row r="76" spans="1:13" x14ac:dyDescent="0.25">
      <c r="A76" s="259"/>
      <c r="B76" s="260"/>
      <c r="C76" s="260"/>
      <c r="D76" s="260"/>
      <c r="E76" s="260"/>
      <c r="F76" s="260"/>
      <c r="G76" s="260"/>
      <c r="H76" s="260"/>
      <c r="I76" s="260"/>
      <c r="J76" s="260"/>
      <c r="K76" s="260"/>
    </row>
    <row r="78" spans="1:13" s="182" customFormat="1" x14ac:dyDescent="0.25">
      <c r="L78" s="221"/>
    </row>
    <row r="83" spans="1:13" s="172" customFormat="1" x14ac:dyDescent="0.25">
      <c r="A83" s="4" t="s">
        <v>185</v>
      </c>
      <c r="L83" s="215"/>
    </row>
    <row r="84" spans="1:13" s="172" customFormat="1" ht="78" customHeight="1" x14ac:dyDescent="0.25">
      <c r="A84" s="222" t="s">
        <v>1</v>
      </c>
      <c r="B84" s="222" t="s">
        <v>37</v>
      </c>
      <c r="C84" s="222" t="s">
        <v>26</v>
      </c>
      <c r="D84" s="222" t="s">
        <v>27</v>
      </c>
      <c r="E84" s="222" t="s">
        <v>28</v>
      </c>
      <c r="F84" s="222" t="s">
        <v>29</v>
      </c>
      <c r="G84" s="222" t="s">
        <v>30</v>
      </c>
      <c r="H84" s="222" t="s">
        <v>31</v>
      </c>
      <c r="I84" s="222" t="s">
        <v>32</v>
      </c>
      <c r="J84" s="222" t="s">
        <v>33</v>
      </c>
      <c r="K84" s="222" t="s">
        <v>308</v>
      </c>
      <c r="L84" s="222" t="s">
        <v>8</v>
      </c>
    </row>
    <row r="85" spans="1:13" s="172" customFormat="1" x14ac:dyDescent="0.25">
      <c r="A85" s="207" t="s">
        <v>107</v>
      </c>
      <c r="B85" s="208">
        <v>25413.865704298019</v>
      </c>
      <c r="C85" s="208">
        <v>75</v>
      </c>
      <c r="D85" s="208">
        <v>19060.399278223515</v>
      </c>
      <c r="E85" s="208">
        <v>19060.399278223515</v>
      </c>
      <c r="F85" s="208">
        <v>0</v>
      </c>
      <c r="G85" s="208">
        <v>0</v>
      </c>
      <c r="H85" s="208">
        <v>0</v>
      </c>
      <c r="I85" s="208">
        <v>0</v>
      </c>
      <c r="J85" s="208">
        <v>0</v>
      </c>
      <c r="K85" s="208">
        <v>0</v>
      </c>
      <c r="L85" s="208">
        <v>19060.399278223515</v>
      </c>
    </row>
    <row r="86" spans="1:13" s="172" customFormat="1" x14ac:dyDescent="0.25">
      <c r="A86" s="207" t="s">
        <v>9</v>
      </c>
      <c r="B86" s="208">
        <v>17125643.124720588</v>
      </c>
      <c r="C86" s="208">
        <v>90</v>
      </c>
      <c r="D86" s="208">
        <v>15413078.81224853</v>
      </c>
      <c r="E86" s="208">
        <v>1818245.9934451848</v>
      </c>
      <c r="F86" s="208">
        <v>0</v>
      </c>
      <c r="G86" s="208">
        <v>12964650.838270221</v>
      </c>
      <c r="H86" s="208">
        <v>0</v>
      </c>
      <c r="I86" s="208">
        <v>0</v>
      </c>
      <c r="J86" s="208">
        <v>0</v>
      </c>
      <c r="K86" s="208">
        <v>630181.98053312418</v>
      </c>
      <c r="L86" s="208">
        <v>15413078.81224853</v>
      </c>
    </row>
    <row r="87" spans="1:13" s="172" customFormat="1" x14ac:dyDescent="0.25">
      <c r="A87" s="207" t="s">
        <v>11</v>
      </c>
      <c r="B87" s="208">
        <v>16832804.171593934</v>
      </c>
      <c r="C87" s="208">
        <v>100</v>
      </c>
      <c r="D87" s="208">
        <v>16832804.171593934</v>
      </c>
      <c r="E87" s="208">
        <v>0</v>
      </c>
      <c r="F87" s="208">
        <v>16651189.849823201</v>
      </c>
      <c r="G87" s="208">
        <v>0</v>
      </c>
      <c r="H87" s="208">
        <v>0</v>
      </c>
      <c r="I87" s="208">
        <v>0</v>
      </c>
      <c r="J87" s="208">
        <v>0</v>
      </c>
      <c r="K87" s="208">
        <v>181614.32177073258</v>
      </c>
      <c r="L87" s="208">
        <v>16832804.171593934</v>
      </c>
    </row>
    <row r="88" spans="1:13" s="172" customFormat="1" x14ac:dyDescent="0.25">
      <c r="A88" s="207" t="s">
        <v>10</v>
      </c>
      <c r="B88" s="208">
        <v>2519420.4505587905</v>
      </c>
      <c r="C88" s="208">
        <v>90</v>
      </c>
      <c r="D88" s="208">
        <v>2267478.4055029117</v>
      </c>
      <c r="E88" s="208">
        <v>0</v>
      </c>
      <c r="F88" s="208">
        <v>0</v>
      </c>
      <c r="G88" s="208">
        <v>0</v>
      </c>
      <c r="H88" s="208">
        <v>2267478.4055029117</v>
      </c>
      <c r="I88" s="208">
        <v>0</v>
      </c>
      <c r="J88" s="208">
        <v>0</v>
      </c>
      <c r="K88" s="208">
        <v>0</v>
      </c>
      <c r="L88" s="208">
        <v>2267478.4055029117</v>
      </c>
    </row>
    <row r="89" spans="1:13" s="172" customFormat="1" x14ac:dyDescent="0.25">
      <c r="A89" s="207" t="s">
        <v>12</v>
      </c>
      <c r="B89" s="208">
        <v>86510395.704214841</v>
      </c>
      <c r="C89" s="208">
        <v>85</v>
      </c>
      <c r="D89" s="208">
        <v>73533836.34858261</v>
      </c>
      <c r="E89" s="208">
        <v>69140182.555161953</v>
      </c>
      <c r="F89" s="208">
        <v>68277.448227205328</v>
      </c>
      <c r="G89" s="208">
        <v>0</v>
      </c>
      <c r="H89" s="208">
        <v>2790109.1521988693</v>
      </c>
      <c r="I89" s="208">
        <v>0</v>
      </c>
      <c r="J89" s="208">
        <v>0</v>
      </c>
      <c r="K89" s="208">
        <v>1535267.1929945885</v>
      </c>
      <c r="L89" s="208">
        <v>73533836.348582625</v>
      </c>
    </row>
    <row r="90" spans="1:13" s="172" customFormat="1" x14ac:dyDescent="0.25">
      <c r="A90" s="207" t="s">
        <v>13</v>
      </c>
      <c r="B90" s="208">
        <v>9851255.5057180114</v>
      </c>
      <c r="C90" s="208">
        <v>75</v>
      </c>
      <c r="D90" s="208">
        <v>7388441.6292885086</v>
      </c>
      <c r="E90" s="208">
        <v>0</v>
      </c>
      <c r="F90" s="208">
        <v>0</v>
      </c>
      <c r="G90" s="208">
        <v>0</v>
      </c>
      <c r="H90" s="208">
        <v>2274819.2335038255</v>
      </c>
      <c r="I90" s="208">
        <v>2931558.7754020477</v>
      </c>
      <c r="J90" s="208">
        <v>2057128.6580074776</v>
      </c>
      <c r="K90" s="208">
        <v>124934.96237515814</v>
      </c>
      <c r="L90" s="208">
        <v>7388441.6292885086</v>
      </c>
    </row>
    <row r="91" spans="1:13" s="172" customFormat="1" x14ac:dyDescent="0.25">
      <c r="A91" s="9" t="s">
        <v>95</v>
      </c>
      <c r="B91" s="7">
        <f>SUM(B85:B90)</f>
        <v>132864932.82251047</v>
      </c>
      <c r="C91" s="138"/>
      <c r="D91" s="7">
        <f t="shared" ref="D91:E91" si="7">SUM(D85:D90)</f>
        <v>115454699.76649472</v>
      </c>
      <c r="E91" s="7">
        <f t="shared" si="7"/>
        <v>70977488.947885364</v>
      </c>
      <c r="F91" s="7">
        <f>SUM(F85:F90)</f>
        <v>16719467.298050407</v>
      </c>
      <c r="G91" s="7">
        <f t="shared" ref="G91" si="8">SUM(G85:G90)</f>
        <v>12964650.838270221</v>
      </c>
      <c r="H91" s="7">
        <f>SUM(H85:H90)-0.01</f>
        <v>7332406.7812056076</v>
      </c>
      <c r="I91" s="7">
        <f t="shared" ref="I91:K91" si="9">SUM(I85:I90)</f>
        <v>2931558.7754020477</v>
      </c>
      <c r="J91" s="7">
        <f t="shared" si="9"/>
        <v>2057128.6580074776</v>
      </c>
      <c r="K91" s="7">
        <f t="shared" si="9"/>
        <v>2471998.4576736032</v>
      </c>
      <c r="L91" s="223">
        <f>SUM(L85:L90)-0.01</f>
        <v>115454699.75649473</v>
      </c>
    </row>
    <row r="92" spans="1:13" s="172" customFormat="1" x14ac:dyDescent="0.25">
      <c r="A92" s="89" t="s">
        <v>96</v>
      </c>
      <c r="B92" s="88">
        <f>D91</f>
        <v>115454699.76649472</v>
      </c>
      <c r="L92" s="215"/>
    </row>
    <row r="93" spans="1:13" s="172" customFormat="1" ht="30" x14ac:dyDescent="0.25">
      <c r="A93" s="9" t="s">
        <v>360</v>
      </c>
      <c r="B93" s="63">
        <f>L94</f>
        <v>65240529</v>
      </c>
      <c r="D93" s="1"/>
      <c r="L93" s="209" t="s">
        <v>102</v>
      </c>
    </row>
    <row r="94" spans="1:13" s="172" customFormat="1" x14ac:dyDescent="0.25">
      <c r="A94" s="12" t="s">
        <v>99</v>
      </c>
      <c r="B94" s="8">
        <f>B92-B93</f>
        <v>50214170.766494721</v>
      </c>
      <c r="C94" s="261" t="s">
        <v>34</v>
      </c>
      <c r="D94" s="261"/>
      <c r="E94" s="6">
        <v>27679086</v>
      </c>
      <c r="F94" s="6">
        <v>15450089</v>
      </c>
      <c r="G94" s="6">
        <v>9128318</v>
      </c>
      <c r="H94" s="6">
        <v>6858189</v>
      </c>
      <c r="I94" s="6">
        <v>2491699</v>
      </c>
      <c r="J94" s="6">
        <v>1228925</v>
      </c>
      <c r="K94" s="90">
        <v>2404223</v>
      </c>
      <c r="L94" s="219">
        <f>SUM(E94:K94)</f>
        <v>65240529</v>
      </c>
    </row>
    <row r="95" spans="1:13" s="172" customFormat="1" x14ac:dyDescent="0.25">
      <c r="A95" s="9" t="s">
        <v>97</v>
      </c>
      <c r="B95" s="8">
        <f>B91-B92</f>
        <v>17410233.056015745</v>
      </c>
      <c r="E95" s="62">
        <f>E91-E94</f>
        <v>43298402.947885364</v>
      </c>
      <c r="F95" s="62">
        <f t="shared" ref="F95:L95" si="10">F91-F94</f>
        <v>1269378.2980504073</v>
      </c>
      <c r="G95" s="62">
        <f t="shared" si="10"/>
        <v>3836332.8382702209</v>
      </c>
      <c r="H95" s="133">
        <f t="shared" si="10"/>
        <v>474217.78120560758</v>
      </c>
      <c r="I95" s="62">
        <f t="shared" si="10"/>
        <v>439859.77540204767</v>
      </c>
      <c r="J95" s="62">
        <f t="shared" si="10"/>
        <v>828203.65800747764</v>
      </c>
      <c r="K95" s="62">
        <f t="shared" si="10"/>
        <v>67775.457673603203</v>
      </c>
      <c r="L95" s="220">
        <f t="shared" si="10"/>
        <v>50214170.756494731</v>
      </c>
      <c r="M95" s="181" t="s">
        <v>101</v>
      </c>
    </row>
    <row r="96" spans="1:13" s="172" customFormat="1" x14ac:dyDescent="0.25">
      <c r="A96" s="140" t="s">
        <v>98</v>
      </c>
      <c r="B96" s="7">
        <f>B94+B95</f>
        <v>67624403.822510466</v>
      </c>
      <c r="F96" s="11"/>
      <c r="H96" s="11"/>
      <c r="K96" s="11"/>
      <c r="L96" s="215"/>
      <c r="M96" s="262" t="s">
        <v>103</v>
      </c>
    </row>
    <row r="97" spans="1:13" s="172" customFormat="1" ht="62.25" customHeight="1" x14ac:dyDescent="0.25">
      <c r="A97" s="12" t="s">
        <v>279</v>
      </c>
      <c r="B97" s="101">
        <v>9599674</v>
      </c>
      <c r="E97" s="100"/>
      <c r="F97" s="100"/>
      <c r="G97" s="100"/>
      <c r="H97" s="100"/>
      <c r="I97" s="100"/>
      <c r="J97" s="100"/>
      <c r="K97" s="100"/>
      <c r="L97" s="215"/>
      <c r="M97" s="263"/>
    </row>
    <row r="98" spans="1:13" s="172" customFormat="1" x14ac:dyDescent="0.25">
      <c r="A98" s="8" t="s">
        <v>100</v>
      </c>
      <c r="B98" s="7">
        <f>B96-B97</f>
        <v>58024729.822510466</v>
      </c>
      <c r="D98" s="55" t="s">
        <v>309</v>
      </c>
      <c r="L98" s="215"/>
    </row>
    <row r="99" spans="1:13" s="172" customFormat="1" x14ac:dyDescent="0.25">
      <c r="L99" s="215"/>
    </row>
    <row r="100" spans="1:13" x14ac:dyDescent="0.25">
      <c r="A100" s="259"/>
      <c r="B100" s="260"/>
      <c r="C100" s="260"/>
      <c r="D100" s="260"/>
      <c r="E100" s="260"/>
      <c r="F100" s="260"/>
      <c r="G100" s="260"/>
      <c r="H100" s="260"/>
      <c r="I100" s="260"/>
      <c r="J100" s="260"/>
      <c r="K100" s="260"/>
    </row>
  </sheetData>
  <mergeCells count="15">
    <mergeCell ref="A100:K100"/>
    <mergeCell ref="C94:D94"/>
    <mergeCell ref="M96:M97"/>
    <mergeCell ref="F3:H3"/>
    <mergeCell ref="M72:M73"/>
    <mergeCell ref="A43:I43"/>
    <mergeCell ref="C53:D53"/>
    <mergeCell ref="C54:D54"/>
    <mergeCell ref="C55:D55"/>
    <mergeCell ref="C70:D70"/>
    <mergeCell ref="E15:H15"/>
    <mergeCell ref="E16:H16"/>
    <mergeCell ref="A30:K30"/>
    <mergeCell ref="A42:K42"/>
    <mergeCell ref="A76:K7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93"/>
  <sheetViews>
    <sheetView topLeftCell="A280" zoomScale="115" zoomScaleNormal="115" workbookViewId="0">
      <selection activeCell="E271" sqref="E271"/>
    </sheetView>
  </sheetViews>
  <sheetFormatPr defaultRowHeight="15" x14ac:dyDescent="0.25"/>
  <cols>
    <col min="1" max="1" width="17.28515625" customWidth="1"/>
    <col min="2" max="2" width="27.5703125" customWidth="1"/>
    <col min="3" max="3" width="13.7109375" customWidth="1"/>
    <col min="4" max="4" width="28.7109375" customWidth="1"/>
    <col min="5" max="5" width="20" customWidth="1"/>
    <col min="6" max="6" width="15.28515625" customWidth="1"/>
    <col min="7" max="7" width="17.85546875" customWidth="1"/>
    <col min="8" max="8" width="14.28515625" customWidth="1"/>
    <col min="9" max="9" width="14.5703125" customWidth="1"/>
    <col min="10" max="10" width="15.7109375" customWidth="1"/>
    <col min="13" max="13" width="13.28515625" customWidth="1"/>
    <col min="14" max="14" width="16" customWidth="1"/>
  </cols>
  <sheetData>
    <row r="1" spans="1:19" s="137" customFormat="1" ht="18.75" x14ac:dyDescent="0.3">
      <c r="A1" s="202" t="s">
        <v>278</v>
      </c>
      <c r="E1" s="204"/>
    </row>
    <row r="2" spans="1:19" s="199" customFormat="1" ht="18.75" x14ac:dyDescent="0.3">
      <c r="A2" s="202"/>
      <c r="E2" s="204"/>
    </row>
    <row r="3" spans="1:19" s="199" customFormat="1" x14ac:dyDescent="0.25">
      <c r="A3" s="203" t="s">
        <v>285</v>
      </c>
      <c r="E3" s="204"/>
    </row>
    <row r="4" spans="1:19" s="137" customFormat="1" x14ac:dyDescent="0.25">
      <c r="A4" s="55" t="s">
        <v>227</v>
      </c>
    </row>
    <row r="5" spans="1:19" ht="18.75" x14ac:dyDescent="0.3">
      <c r="A5" s="287" t="s">
        <v>352</v>
      </c>
      <c r="B5" s="287"/>
      <c r="C5" s="287"/>
      <c r="D5" s="287"/>
      <c r="E5" s="287"/>
      <c r="F5" s="287"/>
      <c r="G5" s="287"/>
      <c r="H5" s="287"/>
      <c r="I5" s="287"/>
      <c r="J5" s="287"/>
      <c r="K5" s="287"/>
      <c r="L5" s="287"/>
      <c r="M5" s="287"/>
      <c r="N5" s="287"/>
      <c r="O5" s="287"/>
      <c r="P5" s="287"/>
      <c r="Q5" s="287"/>
      <c r="R5" s="287"/>
      <c r="S5" s="287"/>
    </row>
    <row r="6" spans="1:19" x14ac:dyDescent="0.25">
      <c r="A6" s="13"/>
      <c r="B6" s="13"/>
      <c r="C6" s="13"/>
      <c r="D6" s="13"/>
      <c r="E6" s="13"/>
      <c r="F6" s="13"/>
      <c r="G6" s="13"/>
      <c r="H6" s="13"/>
      <c r="I6" s="13"/>
      <c r="J6" s="13"/>
      <c r="K6" s="13"/>
      <c r="L6" s="13"/>
      <c r="M6" s="13"/>
      <c r="N6" s="13"/>
      <c r="O6" s="13"/>
      <c r="P6" s="13"/>
      <c r="Q6" s="13"/>
      <c r="R6" s="13"/>
      <c r="S6" s="13"/>
    </row>
    <row r="7" spans="1:19" ht="135" x14ac:dyDescent="0.25">
      <c r="A7" s="14" t="s">
        <v>41</v>
      </c>
      <c r="B7" s="15" t="s">
        <v>42</v>
      </c>
      <c r="C7" s="14" t="s">
        <v>353</v>
      </c>
      <c r="D7" s="16" t="s">
        <v>43</v>
      </c>
      <c r="E7" s="17" t="s">
        <v>15</v>
      </c>
      <c r="F7" s="17" t="s">
        <v>16</v>
      </c>
      <c r="G7" s="17" t="s">
        <v>17</v>
      </c>
      <c r="H7" s="17" t="s">
        <v>18</v>
      </c>
      <c r="I7" s="17" t="s">
        <v>307</v>
      </c>
      <c r="J7" s="18" t="s">
        <v>44</v>
      </c>
      <c r="K7" s="19" t="s">
        <v>45</v>
      </c>
      <c r="L7" s="20" t="s">
        <v>46</v>
      </c>
      <c r="M7" s="18" t="s">
        <v>47</v>
      </c>
      <c r="N7" s="16" t="s">
        <v>48</v>
      </c>
      <c r="O7" s="16" t="s">
        <v>49</v>
      </c>
      <c r="P7" s="16" t="s">
        <v>50</v>
      </c>
      <c r="Q7" s="20" t="s">
        <v>51</v>
      </c>
      <c r="R7" s="20" t="s">
        <v>52</v>
      </c>
      <c r="S7" s="16" t="s">
        <v>53</v>
      </c>
    </row>
    <row r="8" spans="1:19" x14ac:dyDescent="0.25">
      <c r="A8" s="14">
        <v>1</v>
      </c>
      <c r="B8" s="15">
        <v>2</v>
      </c>
      <c r="C8" s="14">
        <v>3</v>
      </c>
      <c r="D8" s="16">
        <v>4</v>
      </c>
      <c r="E8" s="17">
        <v>5</v>
      </c>
      <c r="F8" s="17">
        <v>6</v>
      </c>
      <c r="G8" s="17">
        <v>7</v>
      </c>
      <c r="H8" s="17">
        <v>8</v>
      </c>
      <c r="I8" s="17">
        <v>9</v>
      </c>
      <c r="J8" s="18">
        <v>10</v>
      </c>
      <c r="K8" s="19">
        <v>11</v>
      </c>
      <c r="L8" s="20">
        <v>12</v>
      </c>
      <c r="M8" s="18">
        <v>13</v>
      </c>
      <c r="N8" s="16">
        <v>14</v>
      </c>
      <c r="O8" s="16">
        <v>15</v>
      </c>
      <c r="P8" s="16">
        <v>16</v>
      </c>
      <c r="Q8" s="20">
        <v>17</v>
      </c>
      <c r="R8" s="20">
        <v>18</v>
      </c>
      <c r="S8" s="16">
        <v>19</v>
      </c>
    </row>
    <row r="9" spans="1:19" x14ac:dyDescent="0.25">
      <c r="A9" s="15" t="s">
        <v>54</v>
      </c>
      <c r="B9" s="15"/>
      <c r="C9" s="15"/>
      <c r="D9" s="15"/>
      <c r="E9" s="21"/>
      <c r="F9" s="21"/>
      <c r="G9" s="21"/>
      <c r="H9" s="21"/>
      <c r="I9" s="21"/>
      <c r="J9" s="21"/>
      <c r="K9" s="15"/>
      <c r="L9" s="15"/>
      <c r="M9" s="21"/>
      <c r="N9" s="15"/>
      <c r="O9" s="15"/>
      <c r="P9" s="15"/>
      <c r="Q9" s="15"/>
      <c r="R9" s="15"/>
      <c r="S9" s="15"/>
    </row>
    <row r="10" spans="1:19" x14ac:dyDescent="0.25">
      <c r="A10" s="15" t="s">
        <v>55</v>
      </c>
      <c r="B10" s="15"/>
      <c r="C10" s="15"/>
      <c r="D10" s="15"/>
      <c r="E10" s="21"/>
      <c r="F10" s="21"/>
      <c r="G10" s="21"/>
      <c r="H10" s="21"/>
      <c r="I10" s="21"/>
      <c r="J10" s="21"/>
      <c r="K10" s="15"/>
      <c r="L10" s="15"/>
      <c r="M10" s="21"/>
      <c r="N10" s="15"/>
      <c r="O10" s="15"/>
      <c r="P10" s="15"/>
      <c r="Q10" s="15"/>
      <c r="R10" s="15"/>
      <c r="S10" s="15"/>
    </row>
    <row r="11" spans="1:19" x14ac:dyDescent="0.25">
      <c r="A11" s="15" t="s">
        <v>56</v>
      </c>
      <c r="B11" s="15"/>
      <c r="C11" s="22">
        <f>SUM(D11:S11)</f>
        <v>85732404</v>
      </c>
      <c r="D11" s="102">
        <f t="shared" ref="D11:S11" si="0">D12+D21+D26-D27+D28+D29+D30</f>
        <v>7911477</v>
      </c>
      <c r="E11" s="109">
        <f t="shared" si="0"/>
        <v>31507121</v>
      </c>
      <c r="F11" s="109">
        <f t="shared" si="0"/>
        <v>15725989</v>
      </c>
      <c r="G11" s="109">
        <f t="shared" si="0"/>
        <v>9869833</v>
      </c>
      <c r="H11" s="109">
        <f t="shared" si="0"/>
        <v>7126905</v>
      </c>
      <c r="I11" s="109">
        <f t="shared" si="0"/>
        <v>2404223</v>
      </c>
      <c r="J11" s="109">
        <f t="shared" si="0"/>
        <v>2643079</v>
      </c>
      <c r="K11" s="102">
        <f t="shared" si="0"/>
        <v>66250</v>
      </c>
      <c r="L11" s="102">
        <f t="shared" si="0"/>
        <v>0</v>
      </c>
      <c r="M11" s="109">
        <f t="shared" si="0"/>
        <v>1310430</v>
      </c>
      <c r="N11" s="102">
        <f t="shared" si="0"/>
        <v>1354132</v>
      </c>
      <c r="O11" s="102">
        <f t="shared" si="0"/>
        <v>530670</v>
      </c>
      <c r="P11" s="102">
        <f t="shared" si="0"/>
        <v>254395</v>
      </c>
      <c r="Q11" s="102">
        <f t="shared" si="0"/>
        <v>3949022</v>
      </c>
      <c r="R11" s="102">
        <f t="shared" si="0"/>
        <v>300000</v>
      </c>
      <c r="S11" s="102">
        <f t="shared" si="0"/>
        <v>778878</v>
      </c>
    </row>
    <row r="12" spans="1:19" x14ac:dyDescent="0.25">
      <c r="A12" s="15" t="s">
        <v>57</v>
      </c>
      <c r="B12" s="15"/>
      <c r="C12" s="22">
        <f t="shared" ref="C12:C19" si="1">SUM(D12:S12)</f>
        <v>64812091</v>
      </c>
      <c r="D12" s="105">
        <f>D13+D15+D16</f>
        <v>5257057</v>
      </c>
      <c r="E12" s="104">
        <v>25117410</v>
      </c>
      <c r="F12" s="104">
        <v>11540883</v>
      </c>
      <c r="G12" s="104">
        <v>8074390</v>
      </c>
      <c r="H12" s="104">
        <v>6350356</v>
      </c>
      <c r="I12" s="104">
        <v>1982223</v>
      </c>
      <c r="J12" s="104">
        <f t="shared" ref="J12" si="2">J13+J15+J16</f>
        <v>2129544</v>
      </c>
      <c r="K12" s="25"/>
      <c r="L12" s="25"/>
      <c r="M12" s="104">
        <v>1128359</v>
      </c>
      <c r="N12" s="105">
        <v>1147426</v>
      </c>
      <c r="O12" s="105">
        <v>451485</v>
      </c>
      <c r="P12" s="105">
        <v>187158</v>
      </c>
      <c r="Q12" s="105">
        <v>1181800</v>
      </c>
      <c r="R12" s="105">
        <v>264000</v>
      </c>
      <c r="S12" s="23"/>
    </row>
    <row r="13" spans="1:19" x14ac:dyDescent="0.25">
      <c r="A13" s="15" t="s">
        <v>58</v>
      </c>
      <c r="B13" s="15" t="s">
        <v>59</v>
      </c>
      <c r="C13" s="22">
        <f t="shared" si="1"/>
        <v>48221172</v>
      </c>
      <c r="D13" s="106">
        <v>3533793</v>
      </c>
      <c r="E13" s="107">
        <v>18683254</v>
      </c>
      <c r="F13" s="107">
        <v>9017773</v>
      </c>
      <c r="G13" s="107">
        <v>5485526</v>
      </c>
      <c r="H13" s="107">
        <v>5351033</v>
      </c>
      <c r="I13" s="107">
        <v>1037223</v>
      </c>
      <c r="J13" s="107">
        <v>1663344</v>
      </c>
      <c r="K13" s="25"/>
      <c r="L13" s="25"/>
      <c r="M13" s="107">
        <v>844103</v>
      </c>
      <c r="N13" s="108">
        <v>888426</v>
      </c>
      <c r="O13" s="108">
        <v>361985</v>
      </c>
      <c r="P13" s="108">
        <v>157912</v>
      </c>
      <c r="Q13" s="108">
        <v>976800</v>
      </c>
      <c r="R13" s="108">
        <v>220000</v>
      </c>
      <c r="S13" s="23"/>
    </row>
    <row r="14" spans="1:19" x14ac:dyDescent="0.25">
      <c r="A14" s="15" t="s">
        <v>60</v>
      </c>
      <c r="B14" s="15" t="s">
        <v>61</v>
      </c>
      <c r="C14" s="22">
        <f t="shared" si="1"/>
        <v>48221172</v>
      </c>
      <c r="D14" s="103">
        <v>3533793</v>
      </c>
      <c r="E14" s="104">
        <v>18683254</v>
      </c>
      <c r="F14" s="104">
        <v>9017773</v>
      </c>
      <c r="G14" s="104">
        <v>5485526</v>
      </c>
      <c r="H14" s="104">
        <v>5351033</v>
      </c>
      <c r="I14" s="104">
        <v>1037223</v>
      </c>
      <c r="J14" s="104">
        <v>1663344</v>
      </c>
      <c r="K14" s="25"/>
      <c r="L14" s="25"/>
      <c r="M14" s="109">
        <v>844103</v>
      </c>
      <c r="N14" s="110">
        <v>888426</v>
      </c>
      <c r="O14" s="110">
        <v>361985</v>
      </c>
      <c r="P14" s="110">
        <v>157912</v>
      </c>
      <c r="Q14" s="23">
        <v>976800</v>
      </c>
      <c r="R14" s="23">
        <v>220000</v>
      </c>
      <c r="S14" s="23"/>
    </row>
    <row r="15" spans="1:19" x14ac:dyDescent="0.25">
      <c r="A15" s="15" t="s">
        <v>62</v>
      </c>
      <c r="B15" s="15" t="s">
        <v>63</v>
      </c>
      <c r="C15" s="22">
        <f t="shared" si="1"/>
        <v>7598719</v>
      </c>
      <c r="D15" s="110">
        <v>1084700</v>
      </c>
      <c r="E15" s="109">
        <v>2990667</v>
      </c>
      <c r="F15" s="109">
        <v>672000</v>
      </c>
      <c r="G15" s="109">
        <v>1419352</v>
      </c>
      <c r="H15" s="109">
        <v>350000</v>
      </c>
      <c r="I15" s="109">
        <v>635000</v>
      </c>
      <c r="J15" s="109">
        <v>175000</v>
      </c>
      <c r="K15" s="25"/>
      <c r="L15" s="25"/>
      <c r="M15" s="109">
        <v>135000</v>
      </c>
      <c r="N15" s="110">
        <v>76000</v>
      </c>
      <c r="O15" s="110">
        <v>21000</v>
      </c>
      <c r="P15" s="110"/>
      <c r="Q15" s="23">
        <v>40000</v>
      </c>
      <c r="R15" s="23"/>
      <c r="S15" s="26"/>
    </row>
    <row r="16" spans="1:19" x14ac:dyDescent="0.25">
      <c r="A16" s="15" t="s">
        <v>64</v>
      </c>
      <c r="B16" s="15" t="s">
        <v>65</v>
      </c>
      <c r="C16" s="22">
        <f t="shared" si="1"/>
        <v>8992200</v>
      </c>
      <c r="D16" s="108">
        <v>638564</v>
      </c>
      <c r="E16" s="107">
        <f t="shared" ref="E16:J16" si="3">E17+E18+E19</f>
        <v>3443489</v>
      </c>
      <c r="F16" s="107">
        <f t="shared" si="3"/>
        <v>1851110</v>
      </c>
      <c r="G16" s="107">
        <f t="shared" si="3"/>
        <v>1169512</v>
      </c>
      <c r="H16" s="107">
        <f t="shared" si="3"/>
        <v>649323</v>
      </c>
      <c r="I16" s="107">
        <f t="shared" si="3"/>
        <v>310000</v>
      </c>
      <c r="J16" s="107">
        <f t="shared" si="3"/>
        <v>291200</v>
      </c>
      <c r="K16" s="111"/>
      <c r="L16" s="111"/>
      <c r="M16" s="107">
        <f t="shared" ref="M16" si="4">M17+M18+M19</f>
        <v>149256</v>
      </c>
      <c r="N16" s="108">
        <v>183000</v>
      </c>
      <c r="O16" s="108">
        <v>68500</v>
      </c>
      <c r="P16" s="108">
        <v>29246</v>
      </c>
      <c r="Q16" s="108">
        <v>165000</v>
      </c>
      <c r="R16" s="108">
        <v>44000</v>
      </c>
      <c r="S16" s="112"/>
    </row>
    <row r="17" spans="1:19" x14ac:dyDescent="0.25">
      <c r="A17" s="15" t="s">
        <v>66</v>
      </c>
      <c r="B17" s="15" t="s">
        <v>67</v>
      </c>
      <c r="C17" s="22">
        <f t="shared" si="1"/>
        <v>5718761</v>
      </c>
      <c r="D17" s="110">
        <v>376342</v>
      </c>
      <c r="E17" s="109">
        <v>2234621</v>
      </c>
      <c r="F17" s="109">
        <v>1200650</v>
      </c>
      <c r="G17" s="109">
        <v>752612</v>
      </c>
      <c r="H17" s="109">
        <v>354323</v>
      </c>
      <c r="I17" s="109">
        <v>200000</v>
      </c>
      <c r="J17" s="109">
        <v>182500</v>
      </c>
      <c r="K17" s="25"/>
      <c r="L17" s="25"/>
      <c r="M17" s="109">
        <v>87947</v>
      </c>
      <c r="N17" s="110">
        <v>125000</v>
      </c>
      <c r="O17" s="110">
        <v>45600</v>
      </c>
      <c r="P17" s="110">
        <v>21666</v>
      </c>
      <c r="Q17" s="23">
        <v>110000</v>
      </c>
      <c r="R17" s="23">
        <v>27500</v>
      </c>
      <c r="S17" s="23"/>
    </row>
    <row r="18" spans="1:19" x14ac:dyDescent="0.25">
      <c r="A18" s="15" t="s">
        <v>68</v>
      </c>
      <c r="B18" s="15" t="s">
        <v>69</v>
      </c>
      <c r="C18" s="22">
        <f t="shared" si="1"/>
        <v>2261541</v>
      </c>
      <c r="D18" s="103">
        <v>165756</v>
      </c>
      <c r="E18" s="109">
        <v>869252</v>
      </c>
      <c r="F18" s="109">
        <v>450280</v>
      </c>
      <c r="G18" s="109">
        <v>263306</v>
      </c>
      <c r="H18" s="109">
        <v>200000</v>
      </c>
      <c r="I18" s="109">
        <v>80000</v>
      </c>
      <c r="J18" s="109">
        <v>74500</v>
      </c>
      <c r="K18" s="25"/>
      <c r="L18" s="25"/>
      <c r="M18" s="109">
        <v>38317</v>
      </c>
      <c r="N18" s="110">
        <v>45000</v>
      </c>
      <c r="O18" s="110">
        <v>17500</v>
      </c>
      <c r="P18" s="110">
        <v>7580</v>
      </c>
      <c r="Q18" s="23">
        <v>38500</v>
      </c>
      <c r="R18" s="23">
        <v>11550</v>
      </c>
      <c r="S18" s="23"/>
    </row>
    <row r="19" spans="1:19" x14ac:dyDescent="0.25">
      <c r="A19" s="15" t="s">
        <v>70</v>
      </c>
      <c r="B19" s="15" t="s">
        <v>71</v>
      </c>
      <c r="C19" s="22">
        <f t="shared" si="1"/>
        <v>1011898</v>
      </c>
      <c r="D19" s="110">
        <v>96466</v>
      </c>
      <c r="E19" s="109">
        <v>339616</v>
      </c>
      <c r="F19" s="109">
        <v>200180</v>
      </c>
      <c r="G19" s="109">
        <v>153594</v>
      </c>
      <c r="H19" s="109">
        <v>95000</v>
      </c>
      <c r="I19" s="109">
        <v>30000</v>
      </c>
      <c r="J19" s="109">
        <v>34200</v>
      </c>
      <c r="K19" s="25"/>
      <c r="L19" s="25"/>
      <c r="M19" s="109">
        <v>22992</v>
      </c>
      <c r="N19" s="110">
        <v>13000</v>
      </c>
      <c r="O19" s="110">
        <v>5400</v>
      </c>
      <c r="P19" s="110">
        <v>0</v>
      </c>
      <c r="Q19" s="23">
        <v>16500</v>
      </c>
      <c r="R19" s="23">
        <v>4950</v>
      </c>
      <c r="S19" s="23"/>
    </row>
    <row r="20" spans="1:19" x14ac:dyDescent="0.25">
      <c r="A20" s="15"/>
      <c r="B20" s="15"/>
      <c r="C20" s="28"/>
      <c r="D20" s="27"/>
      <c r="E20" s="29"/>
      <c r="F20" s="29"/>
      <c r="G20" s="29"/>
      <c r="H20" s="29"/>
      <c r="I20" s="30"/>
      <c r="J20" s="31"/>
      <c r="K20" s="25"/>
      <c r="L20" s="25"/>
      <c r="M20" s="29"/>
      <c r="N20" s="27"/>
      <c r="O20" s="27"/>
      <c r="P20" s="27"/>
      <c r="Q20" s="27"/>
      <c r="R20" s="27"/>
      <c r="S20" s="25"/>
    </row>
    <row r="21" spans="1:19" x14ac:dyDescent="0.25">
      <c r="A21" s="15" t="s">
        <v>72</v>
      </c>
      <c r="B21" s="15" t="s">
        <v>73</v>
      </c>
      <c r="C21" s="22">
        <f>SUM(D21:S21)</f>
        <v>18003922</v>
      </c>
      <c r="D21" s="110">
        <v>2136400</v>
      </c>
      <c r="E21" s="109">
        <v>5213664</v>
      </c>
      <c r="F21" s="109">
        <v>3798836</v>
      </c>
      <c r="G21" s="109">
        <v>1562866</v>
      </c>
      <c r="H21" s="109">
        <v>507451</v>
      </c>
      <c r="I21" s="109">
        <v>420000</v>
      </c>
      <c r="J21" s="109">
        <v>375000</v>
      </c>
      <c r="K21" s="23">
        <v>66250</v>
      </c>
      <c r="L21" s="23"/>
      <c r="M21" s="109">
        <v>89066</v>
      </c>
      <c r="N21" s="110">
        <v>199706</v>
      </c>
      <c r="O21" s="110">
        <v>77685</v>
      </c>
      <c r="P21" s="110">
        <v>51237</v>
      </c>
      <c r="Q21" s="24">
        <v>2751222</v>
      </c>
      <c r="R21" s="24">
        <v>36000</v>
      </c>
      <c r="S21" s="24">
        <v>718539</v>
      </c>
    </row>
    <row r="22" spans="1:19" x14ac:dyDescent="0.25">
      <c r="A22" s="15" t="s">
        <v>74</v>
      </c>
      <c r="B22" s="15"/>
      <c r="C22" s="22"/>
      <c r="D22" s="244"/>
      <c r="E22" s="244"/>
      <c r="F22" s="244"/>
      <c r="G22" s="244"/>
      <c r="H22" s="244"/>
      <c r="I22" s="244"/>
      <c r="J22" s="244"/>
      <c r="K22" s="244"/>
      <c r="L22" s="244"/>
      <c r="M22" s="244"/>
      <c r="N22" s="244"/>
      <c r="O22" s="244"/>
      <c r="P22" s="27"/>
      <c r="Q22" s="27"/>
      <c r="R22" s="27"/>
      <c r="S22" s="25"/>
    </row>
    <row r="23" spans="1:19" x14ac:dyDescent="0.25">
      <c r="A23" s="34" t="s">
        <v>75</v>
      </c>
      <c r="B23" s="35" t="s">
        <v>76</v>
      </c>
      <c r="C23" s="36">
        <f t="shared" ref="C23:C30" si="5">SUM(D23:S23)</f>
        <v>-2062489</v>
      </c>
      <c r="D23" s="37">
        <v>-223000</v>
      </c>
      <c r="E23" s="38">
        <v>-657450</v>
      </c>
      <c r="F23" s="38">
        <v>-50000</v>
      </c>
      <c r="G23" s="38">
        <v>-350000</v>
      </c>
      <c r="H23" s="38">
        <v>-10000</v>
      </c>
      <c r="I23" s="38">
        <v>0</v>
      </c>
      <c r="J23" s="38">
        <v>-35000</v>
      </c>
      <c r="K23" s="38"/>
      <c r="L23" s="38"/>
      <c r="M23" s="37">
        <v>-500</v>
      </c>
      <c r="N23" s="37">
        <v>-18000</v>
      </c>
      <c r="O23" s="38"/>
      <c r="P23" s="38"/>
      <c r="Q23" s="38"/>
      <c r="R23" s="38"/>
      <c r="S23" s="245">
        <v>-718539</v>
      </c>
    </row>
    <row r="24" spans="1:19" x14ac:dyDescent="0.25">
      <c r="A24" s="34" t="s">
        <v>77</v>
      </c>
      <c r="B24" s="34" t="s">
        <v>73</v>
      </c>
      <c r="C24" s="36">
        <f t="shared" si="5"/>
        <v>15941433</v>
      </c>
      <c r="D24" s="37">
        <f>D21+D23</f>
        <v>1913400</v>
      </c>
      <c r="E24" s="33">
        <f t="shared" ref="E24:S24" si="6">E21+E23</f>
        <v>4556214</v>
      </c>
      <c r="F24" s="33">
        <f t="shared" si="6"/>
        <v>3748836</v>
      </c>
      <c r="G24" s="33">
        <f t="shared" si="6"/>
        <v>1212866</v>
      </c>
      <c r="H24" s="33">
        <f t="shared" si="6"/>
        <v>497451</v>
      </c>
      <c r="I24" s="33">
        <f>I21+I23</f>
        <v>420000</v>
      </c>
      <c r="J24" s="33">
        <f t="shared" si="6"/>
        <v>340000</v>
      </c>
      <c r="K24" s="37">
        <f>K21+K23</f>
        <v>66250</v>
      </c>
      <c r="L24" s="37"/>
      <c r="M24" s="33">
        <f t="shared" si="6"/>
        <v>88566</v>
      </c>
      <c r="N24" s="37">
        <f t="shared" si="6"/>
        <v>181706</v>
      </c>
      <c r="O24" s="37">
        <f>O21+O23</f>
        <v>77685</v>
      </c>
      <c r="P24" s="37">
        <f t="shared" si="6"/>
        <v>51237</v>
      </c>
      <c r="Q24" s="37">
        <f t="shared" si="6"/>
        <v>2751222</v>
      </c>
      <c r="R24" s="37">
        <f t="shared" si="6"/>
        <v>36000</v>
      </c>
      <c r="S24" s="37">
        <f t="shared" si="6"/>
        <v>0</v>
      </c>
    </row>
    <row r="25" spans="1:19" x14ac:dyDescent="0.25">
      <c r="A25" s="39"/>
      <c r="B25" s="39"/>
      <c r="C25" s="22"/>
      <c r="D25" s="40"/>
      <c r="E25" s="41"/>
      <c r="F25" s="41"/>
      <c r="G25" s="41"/>
      <c r="H25" s="41"/>
      <c r="I25" s="41"/>
      <c r="J25" s="41"/>
      <c r="K25" s="40"/>
      <c r="L25" s="40"/>
      <c r="M25" s="41"/>
      <c r="N25" s="40"/>
      <c r="O25" s="40"/>
      <c r="P25" s="40"/>
      <c r="Q25" s="40"/>
      <c r="R25" s="40"/>
      <c r="S25" s="40"/>
    </row>
    <row r="26" spans="1:19" x14ac:dyDescent="0.25">
      <c r="A26" s="42" t="s">
        <v>78</v>
      </c>
      <c r="B26" s="15" t="s">
        <v>79</v>
      </c>
      <c r="C26" s="22">
        <f t="shared" si="5"/>
        <v>502500</v>
      </c>
      <c r="D26" s="32">
        <v>170000</v>
      </c>
      <c r="E26" s="33">
        <v>53000</v>
      </c>
      <c r="F26" s="109">
        <v>174000</v>
      </c>
      <c r="G26" s="109">
        <v>26000</v>
      </c>
      <c r="H26" s="109">
        <v>4000</v>
      </c>
      <c r="I26" s="109">
        <v>2000</v>
      </c>
      <c r="J26" s="109">
        <v>21000</v>
      </c>
      <c r="K26" s="40"/>
      <c r="L26" s="40"/>
      <c r="M26" s="109">
        <v>12000</v>
      </c>
      <c r="N26" s="24">
        <v>7000</v>
      </c>
      <c r="O26" s="24">
        <v>1500</v>
      </c>
      <c r="P26" s="24">
        <v>16000</v>
      </c>
      <c r="Q26" s="24">
        <v>16000</v>
      </c>
      <c r="R26" s="40"/>
      <c r="S26" s="40"/>
    </row>
    <row r="27" spans="1:19" x14ac:dyDescent="0.25">
      <c r="A27" s="34" t="s">
        <v>80</v>
      </c>
      <c r="B27" s="34" t="s">
        <v>81</v>
      </c>
      <c r="C27" s="36">
        <f>SUM(D27:S27)</f>
        <v>-2249034</v>
      </c>
      <c r="D27" s="37">
        <v>-210000</v>
      </c>
      <c r="E27" s="104">
        <v>-1106247</v>
      </c>
      <c r="F27" s="109">
        <v>-211070</v>
      </c>
      <c r="G27" s="109">
        <v>-205277</v>
      </c>
      <c r="H27" s="109">
        <v>-258716</v>
      </c>
      <c r="I27" s="33">
        <v>0</v>
      </c>
      <c r="J27" s="109">
        <v>-116380</v>
      </c>
      <c r="K27" s="37"/>
      <c r="L27" s="37"/>
      <c r="M27" s="109">
        <v>-81005</v>
      </c>
      <c r="N27" s="37">
        <v>0</v>
      </c>
      <c r="O27" s="37"/>
      <c r="P27" s="37"/>
      <c r="Q27" s="37"/>
      <c r="R27" s="37"/>
      <c r="S27" s="37">
        <v>-60339</v>
      </c>
    </row>
    <row r="28" spans="1:19" x14ac:dyDescent="0.25">
      <c r="A28" s="42" t="s">
        <v>354</v>
      </c>
      <c r="B28" s="15" t="s">
        <v>355</v>
      </c>
      <c r="C28" s="22">
        <f t="shared" si="5"/>
        <v>86800</v>
      </c>
      <c r="D28" s="32">
        <v>70000</v>
      </c>
      <c r="E28" s="33">
        <v>16800</v>
      </c>
      <c r="F28" s="109"/>
      <c r="G28" s="109"/>
      <c r="H28" s="109"/>
      <c r="I28" s="109"/>
      <c r="J28" s="109"/>
      <c r="K28" s="40"/>
      <c r="L28" s="40"/>
      <c r="M28" s="109"/>
      <c r="N28" s="24"/>
      <c r="O28" s="24"/>
      <c r="P28" s="24"/>
      <c r="Q28" s="24"/>
      <c r="R28" s="40"/>
      <c r="S28" s="40"/>
    </row>
    <row r="29" spans="1:19" x14ac:dyDescent="0.25">
      <c r="A29" s="42" t="s">
        <v>356</v>
      </c>
      <c r="B29" s="15" t="s">
        <v>357</v>
      </c>
      <c r="C29" s="22">
        <f>SUM(D29:S29)</f>
        <v>5000</v>
      </c>
      <c r="D29" s="32">
        <v>5000</v>
      </c>
      <c r="E29" s="33"/>
      <c r="F29" s="109"/>
      <c r="G29" s="109"/>
      <c r="H29" s="109"/>
      <c r="I29" s="109"/>
      <c r="J29" s="109"/>
      <c r="K29" s="40"/>
      <c r="L29" s="40"/>
      <c r="M29" s="109"/>
      <c r="N29" s="24"/>
      <c r="O29" s="24"/>
      <c r="P29" s="24"/>
      <c r="Q29" s="24"/>
      <c r="R29" s="40"/>
      <c r="S29" s="40"/>
    </row>
    <row r="30" spans="1:19" x14ac:dyDescent="0.25">
      <c r="A30" s="15" t="s">
        <v>82</v>
      </c>
      <c r="B30" s="15" t="s">
        <v>83</v>
      </c>
      <c r="C30" s="22">
        <f t="shared" si="5"/>
        <v>73057</v>
      </c>
      <c r="D30" s="32">
        <v>63020</v>
      </c>
      <c r="E30" s="43">
        <v>0</v>
      </c>
      <c r="F30" s="109">
        <v>1200</v>
      </c>
      <c r="G30" s="109">
        <v>1300</v>
      </c>
      <c r="H30" s="109">
        <v>6382</v>
      </c>
      <c r="I30" s="43">
        <v>0</v>
      </c>
      <c r="J30" s="109">
        <v>1155</v>
      </c>
      <c r="K30" s="44"/>
      <c r="L30" s="44"/>
      <c r="M30" s="109">
        <v>0</v>
      </c>
      <c r="N30" s="44">
        <v>0</v>
      </c>
      <c r="O30" s="44"/>
      <c r="P30" s="44"/>
      <c r="Q30" s="44"/>
      <c r="R30" s="44"/>
      <c r="S30" s="44"/>
    </row>
    <row r="31" spans="1:19" x14ac:dyDescent="0.25">
      <c r="A31" s="13"/>
      <c r="B31" s="13"/>
      <c r="C31" s="13"/>
      <c r="D31" s="45"/>
      <c r="E31" s="46"/>
      <c r="F31" s="46"/>
      <c r="G31" s="46"/>
      <c r="H31" s="46"/>
      <c r="I31" s="46"/>
      <c r="J31" s="46"/>
      <c r="K31" s="45"/>
      <c r="L31" s="45"/>
      <c r="M31" s="46"/>
      <c r="N31" s="45"/>
      <c r="O31" s="45"/>
      <c r="P31" s="45"/>
      <c r="Q31" s="45"/>
      <c r="R31" s="45"/>
      <c r="S31" s="45"/>
    </row>
    <row r="32" spans="1:19" x14ac:dyDescent="0.25">
      <c r="A32" s="15" t="s">
        <v>84</v>
      </c>
      <c r="B32" s="47"/>
      <c r="C32" s="48">
        <f>SUM(D32:S32)</f>
        <v>-2265406</v>
      </c>
      <c r="D32" s="24"/>
      <c r="E32" s="113">
        <v>-2064338</v>
      </c>
      <c r="F32" s="33">
        <v>-14830</v>
      </c>
      <c r="G32" s="33">
        <v>-186238</v>
      </c>
      <c r="H32" s="33"/>
      <c r="I32" s="33"/>
      <c r="J32" s="33"/>
      <c r="K32" s="24"/>
      <c r="L32" s="24"/>
      <c r="M32" s="33"/>
      <c r="N32" s="24"/>
      <c r="O32" s="24"/>
      <c r="P32" s="24"/>
      <c r="Q32" s="24"/>
      <c r="R32" s="24"/>
      <c r="S32" s="24"/>
    </row>
    <row r="33" spans="1:19" x14ac:dyDescent="0.25">
      <c r="A33" s="15" t="s">
        <v>85</v>
      </c>
      <c r="B33" s="47"/>
      <c r="C33" s="48">
        <f>SUM(D33:S33)</f>
        <v>0</v>
      </c>
      <c r="D33" s="24"/>
      <c r="E33" s="33"/>
      <c r="F33" s="33"/>
      <c r="G33" s="33"/>
      <c r="H33" s="33"/>
      <c r="I33" s="33"/>
      <c r="J33" s="33"/>
      <c r="K33" s="24"/>
      <c r="L33" s="24"/>
      <c r="M33" s="33"/>
      <c r="N33" s="24"/>
      <c r="O33" s="24"/>
      <c r="P33" s="24"/>
      <c r="Q33" s="24"/>
      <c r="R33" s="24"/>
      <c r="S33" s="24"/>
    </row>
    <row r="34" spans="1:19" x14ac:dyDescent="0.25">
      <c r="A34" s="13"/>
      <c r="B34" s="13"/>
      <c r="C34" s="49"/>
      <c r="D34" s="50"/>
      <c r="E34" s="51"/>
      <c r="F34" s="51"/>
      <c r="G34" s="51"/>
      <c r="H34" s="51"/>
      <c r="I34" s="51"/>
      <c r="J34" s="51"/>
      <c r="K34" s="50"/>
      <c r="L34" s="50"/>
      <c r="M34" s="51"/>
      <c r="N34" s="50"/>
      <c r="O34" s="50"/>
      <c r="P34" s="50"/>
      <c r="Q34" s="50"/>
      <c r="R34" s="50"/>
      <c r="S34" s="50"/>
    </row>
    <row r="35" spans="1:19" x14ac:dyDescent="0.25">
      <c r="A35" s="52" t="s">
        <v>86</v>
      </c>
      <c r="B35" s="15"/>
      <c r="C35" s="48">
        <f>SUM(D35:S35)</f>
        <v>-695500.00000000012</v>
      </c>
      <c r="D35" s="24"/>
      <c r="E35" s="33"/>
      <c r="F35" s="33"/>
      <c r="G35" s="33"/>
      <c r="H35" s="33"/>
      <c r="I35" s="33"/>
      <c r="J35" s="33"/>
      <c r="K35" s="246">
        <f>-26346*1.3</f>
        <v>-34249.800000000003</v>
      </c>
      <c r="L35" s="24"/>
      <c r="M35" s="33"/>
      <c r="N35" s="24"/>
      <c r="O35" s="24"/>
      <c r="P35" s="24"/>
      <c r="Q35" s="114">
        <f>-508654*1.3</f>
        <v>-661250.20000000007</v>
      </c>
      <c r="R35" s="114"/>
      <c r="S35" s="24"/>
    </row>
    <row r="36" spans="1:19" x14ac:dyDescent="0.25">
      <c r="A36" s="52" t="s">
        <v>87</v>
      </c>
      <c r="B36" s="15"/>
      <c r="C36" s="48">
        <f>SUM(D36:S36)</f>
        <v>-63000</v>
      </c>
      <c r="D36" s="24"/>
      <c r="E36" s="33"/>
      <c r="F36" s="33"/>
      <c r="G36" s="33"/>
      <c r="H36" s="33"/>
      <c r="I36" s="33"/>
      <c r="J36" s="33"/>
      <c r="K36" s="246"/>
      <c r="L36" s="24"/>
      <c r="M36" s="33"/>
      <c r="N36" s="24"/>
      <c r="O36" s="24"/>
      <c r="P36" s="24"/>
      <c r="Q36" s="114"/>
      <c r="R36" s="114">
        <f>-17500*3.6</f>
        <v>-63000</v>
      </c>
      <c r="S36" s="24"/>
    </row>
    <row r="37" spans="1:19" ht="15" customHeight="1" x14ac:dyDescent="0.25">
      <c r="A37" s="52" t="s">
        <v>88</v>
      </c>
      <c r="B37" s="15"/>
      <c r="C37" s="48">
        <f>SUM(D37:S37)</f>
        <v>-3556772</v>
      </c>
      <c r="D37" s="24"/>
      <c r="E37" s="33"/>
      <c r="F37" s="33"/>
      <c r="G37" s="33"/>
      <c r="H37" s="33"/>
      <c r="I37" s="33"/>
      <c r="J37" s="33"/>
      <c r="K37" s="246">
        <f>-K35-K11</f>
        <v>-32000.199999999997</v>
      </c>
      <c r="L37" s="24"/>
      <c r="M37" s="33"/>
      <c r="N37" s="24"/>
      <c r="O37" s="24"/>
      <c r="P37" s="24"/>
      <c r="Q37" s="114">
        <f>-Q35-Q11</f>
        <v>-3287771.8</v>
      </c>
      <c r="R37" s="114">
        <f>-R36-R11</f>
        <v>-237000</v>
      </c>
      <c r="S37" s="24"/>
    </row>
    <row r="38" spans="1:19" x14ac:dyDescent="0.25">
      <c r="A38" s="15" t="s">
        <v>89</v>
      </c>
      <c r="B38" s="15"/>
      <c r="C38" s="48">
        <f>C11+C23+C32+C33+C27+C37+C35+C36</f>
        <v>74840203</v>
      </c>
      <c r="D38" s="48">
        <f>D11+D23+D32+D33+D27+D37</f>
        <v>7478477</v>
      </c>
      <c r="E38" s="6">
        <f t="shared" ref="E38:I38" si="7">E11+E23+E32+E33+E27+E37</f>
        <v>27679086</v>
      </c>
      <c r="F38" s="6">
        <f t="shared" si="7"/>
        <v>15450089</v>
      </c>
      <c r="G38" s="6">
        <f t="shared" si="7"/>
        <v>9128318</v>
      </c>
      <c r="H38" s="6">
        <f t="shared" si="7"/>
        <v>6858189</v>
      </c>
      <c r="I38" s="6">
        <f t="shared" si="7"/>
        <v>2404223</v>
      </c>
      <c r="J38" s="6">
        <f>J11+J23+J32+J33+J27+J37</f>
        <v>2491699</v>
      </c>
      <c r="K38" s="48">
        <f>K11+K23+K32+K33+K27+K35+K37</f>
        <v>0</v>
      </c>
      <c r="L38" s="48">
        <f t="shared" ref="L38:S38" si="8">L11+L23+L32+L33+L27+L35+L37</f>
        <v>0</v>
      </c>
      <c r="M38" s="6">
        <f t="shared" si="8"/>
        <v>1228925</v>
      </c>
      <c r="N38" s="48">
        <f t="shared" si="8"/>
        <v>1336132</v>
      </c>
      <c r="O38" s="48">
        <f t="shared" si="8"/>
        <v>530670</v>
      </c>
      <c r="P38" s="48">
        <f t="shared" si="8"/>
        <v>254395</v>
      </c>
      <c r="Q38" s="48">
        <f t="shared" si="8"/>
        <v>0</v>
      </c>
      <c r="R38" s="48">
        <f>R11+R23+R32+R33+R27+R35+R37+R36</f>
        <v>0</v>
      </c>
      <c r="S38" s="48">
        <f t="shared" si="8"/>
        <v>0</v>
      </c>
    </row>
    <row r="39" spans="1:19" x14ac:dyDescent="0.25">
      <c r="A39" s="288" t="s">
        <v>90</v>
      </c>
      <c r="B39" s="288"/>
      <c r="C39" s="288"/>
      <c r="D39" s="288"/>
      <c r="E39" s="288"/>
      <c r="F39" s="288"/>
      <c r="G39" s="288"/>
      <c r="H39" s="288"/>
      <c r="I39" s="288"/>
      <c r="J39" s="288"/>
      <c r="K39" s="288"/>
      <c r="L39" s="288"/>
      <c r="M39" s="288"/>
      <c r="N39" s="288"/>
      <c r="O39" s="288"/>
      <c r="P39" s="288"/>
      <c r="Q39" s="288"/>
      <c r="R39" s="288"/>
      <c r="S39" s="288"/>
    </row>
    <row r="40" spans="1:19" x14ac:dyDescent="0.25">
      <c r="A40" s="13"/>
      <c r="B40" s="13"/>
      <c r="C40" s="13"/>
      <c r="D40" s="13"/>
      <c r="E40" s="13"/>
      <c r="F40" s="13"/>
      <c r="G40" s="13"/>
      <c r="H40" s="13"/>
      <c r="I40" s="13"/>
      <c r="J40" s="13"/>
      <c r="K40" s="13"/>
      <c r="L40" s="13"/>
      <c r="M40" s="13"/>
      <c r="N40" s="13"/>
      <c r="O40" s="13"/>
      <c r="P40" s="13"/>
      <c r="Q40" s="13"/>
      <c r="R40" s="13"/>
      <c r="S40" s="13"/>
    </row>
    <row r="41" spans="1:19" x14ac:dyDescent="0.25">
      <c r="A41" s="13" t="s">
        <v>91</v>
      </c>
      <c r="B41" s="13"/>
      <c r="C41" s="13"/>
      <c r="D41" s="49"/>
      <c r="E41" s="49"/>
      <c r="F41" s="49"/>
      <c r="G41" s="49"/>
      <c r="H41" s="49"/>
      <c r="I41" s="49"/>
      <c r="J41" s="49"/>
      <c r="K41" s="49"/>
      <c r="L41" s="49"/>
      <c r="M41" s="49"/>
      <c r="N41" s="49"/>
      <c r="O41" s="49"/>
      <c r="P41" s="13"/>
      <c r="Q41" s="49"/>
      <c r="R41" s="49"/>
      <c r="S41" s="49"/>
    </row>
    <row r="42" spans="1:19" x14ac:dyDescent="0.25">
      <c r="A42" s="13" t="s">
        <v>92</v>
      </c>
      <c r="B42" s="13"/>
      <c r="C42" s="13"/>
      <c r="D42" s="13"/>
      <c r="E42" s="13"/>
      <c r="F42" s="13"/>
      <c r="G42" s="13"/>
      <c r="H42" s="13"/>
      <c r="I42" s="13"/>
      <c r="J42" s="13"/>
      <c r="K42" s="13"/>
      <c r="L42" s="13"/>
      <c r="M42" s="13"/>
      <c r="N42" s="13"/>
      <c r="O42" s="13"/>
      <c r="P42" s="13"/>
      <c r="Q42" s="13"/>
      <c r="R42" s="13"/>
      <c r="S42" s="13"/>
    </row>
    <row r="43" spans="1:19" x14ac:dyDescent="0.25">
      <c r="A43" s="13" t="s">
        <v>170</v>
      </c>
      <c r="B43" s="13"/>
      <c r="C43" s="13"/>
      <c r="D43" s="13"/>
      <c r="E43" s="13"/>
      <c r="F43" s="13"/>
      <c r="G43" s="13"/>
      <c r="H43" s="13"/>
      <c r="I43" s="13"/>
      <c r="J43" s="13"/>
      <c r="K43" s="13"/>
      <c r="L43" s="13"/>
      <c r="M43" s="13"/>
      <c r="N43" s="13"/>
      <c r="O43" s="13"/>
      <c r="P43" s="13"/>
      <c r="Q43" s="13"/>
      <c r="R43" s="13"/>
      <c r="S43" s="13"/>
    </row>
    <row r="44" spans="1:19" x14ac:dyDescent="0.25">
      <c r="A44" s="13"/>
      <c r="B44" s="13"/>
      <c r="C44" s="13"/>
      <c r="D44" s="13"/>
      <c r="E44" s="13"/>
      <c r="F44" s="247">
        <f>SUM(E38:M38)</f>
        <v>65240529</v>
      </c>
      <c r="G44" s="277" t="s">
        <v>93</v>
      </c>
      <c r="H44" s="278"/>
      <c r="I44" s="278"/>
      <c r="J44" s="278"/>
      <c r="K44" s="279"/>
      <c r="L44" s="13"/>
      <c r="M44" s="13"/>
      <c r="N44" s="13"/>
      <c r="O44" s="13"/>
      <c r="P44" s="13"/>
      <c r="Q44" s="13"/>
      <c r="R44" s="13"/>
      <c r="S44" s="13"/>
    </row>
    <row r="45" spans="1:19" x14ac:dyDescent="0.25">
      <c r="A45" s="13"/>
      <c r="B45" s="13"/>
      <c r="C45" s="13"/>
      <c r="D45" s="13"/>
      <c r="E45" s="13"/>
      <c r="F45" s="247">
        <f>C38</f>
        <v>74840203</v>
      </c>
      <c r="G45" s="277" t="s">
        <v>94</v>
      </c>
      <c r="H45" s="278"/>
      <c r="I45" s="278"/>
      <c r="J45" s="278"/>
      <c r="K45" s="279"/>
      <c r="L45" s="13"/>
      <c r="M45" s="13"/>
      <c r="N45" s="13"/>
      <c r="O45" s="13"/>
      <c r="P45" s="13"/>
      <c r="Q45" s="13"/>
      <c r="R45" s="13"/>
      <c r="S45" s="13"/>
    </row>
    <row r="46" spans="1:19" x14ac:dyDescent="0.25">
      <c r="A46" s="13"/>
      <c r="B46" s="13"/>
      <c r="C46" s="13"/>
      <c r="D46" s="13"/>
      <c r="E46" s="13"/>
      <c r="F46" s="53">
        <f>F45-F44</f>
        <v>9599674</v>
      </c>
      <c r="G46" s="277" t="s">
        <v>40</v>
      </c>
      <c r="H46" s="278"/>
      <c r="I46" s="278"/>
      <c r="J46" s="278"/>
      <c r="K46" s="279"/>
      <c r="L46" s="13"/>
      <c r="M46" s="13"/>
      <c r="N46" s="13"/>
      <c r="O46" s="13"/>
      <c r="P46" s="13"/>
      <c r="Q46" s="13"/>
      <c r="R46" s="13"/>
      <c r="S46" s="13"/>
    </row>
    <row r="47" spans="1:19" s="199" customFormat="1" x14ac:dyDescent="0.25">
      <c r="A47" s="13"/>
      <c r="B47" s="13"/>
      <c r="C47" s="13"/>
      <c r="D47" s="13"/>
      <c r="E47" s="13"/>
      <c r="F47" s="248"/>
      <c r="G47" s="249"/>
      <c r="H47" s="249"/>
      <c r="I47" s="249"/>
      <c r="J47" s="249"/>
      <c r="K47" s="249"/>
      <c r="L47" s="13"/>
      <c r="M47" s="13"/>
      <c r="N47" s="13"/>
      <c r="O47" s="13"/>
      <c r="P47" s="13"/>
      <c r="Q47" s="13"/>
      <c r="R47" s="13"/>
      <c r="S47" s="13"/>
    </row>
    <row r="48" spans="1:19" s="199" customFormat="1" x14ac:dyDescent="0.25">
      <c r="A48" s="13"/>
      <c r="B48" s="13"/>
      <c r="C48" s="13"/>
      <c r="D48" s="13"/>
      <c r="E48" s="13"/>
      <c r="F48" s="248"/>
      <c r="G48" s="249"/>
      <c r="H48" s="249"/>
      <c r="I48" s="249"/>
      <c r="J48" s="249"/>
      <c r="K48" s="249"/>
      <c r="L48" s="13"/>
      <c r="M48" s="13"/>
      <c r="N48" s="13"/>
      <c r="O48" s="13"/>
      <c r="P48" s="13"/>
      <c r="Q48" s="13"/>
      <c r="R48" s="13"/>
      <c r="S48" s="13"/>
    </row>
    <row r="49" spans="1:8" s="199" customFormat="1" x14ac:dyDescent="0.25">
      <c r="A49" s="142" t="s">
        <v>282</v>
      </c>
    </row>
    <row r="50" spans="1:8" x14ac:dyDescent="0.25">
      <c r="A50" s="55" t="s">
        <v>283</v>
      </c>
    </row>
    <row r="51" spans="1:8" s="137" customFormat="1" x14ac:dyDescent="0.25">
      <c r="A51" s="55" t="s">
        <v>281</v>
      </c>
    </row>
    <row r="52" spans="1:8" s="199" customFormat="1" x14ac:dyDescent="0.25">
      <c r="A52" s="205" t="s">
        <v>286</v>
      </c>
      <c r="B52" s="206"/>
    </row>
    <row r="53" spans="1:8" s="199" customFormat="1" x14ac:dyDescent="0.25">
      <c r="A53" s="55"/>
    </row>
    <row r="54" spans="1:8" s="199" customFormat="1" x14ac:dyDescent="0.25">
      <c r="A54" s="55"/>
    </row>
    <row r="55" spans="1:8" s="137" customFormat="1" x14ac:dyDescent="0.25">
      <c r="A55" s="203" t="s">
        <v>284</v>
      </c>
    </row>
    <row r="56" spans="1:8" x14ac:dyDescent="0.25">
      <c r="A56" s="55" t="s">
        <v>192</v>
      </c>
    </row>
    <row r="59" spans="1:8" x14ac:dyDescent="0.25">
      <c r="A59" s="199"/>
      <c r="B59" s="280" t="s">
        <v>310</v>
      </c>
      <c r="C59" s="281"/>
      <c r="D59" s="282"/>
      <c r="E59" s="282"/>
      <c r="F59" s="282"/>
      <c r="G59" s="282"/>
      <c r="H59" s="282"/>
    </row>
    <row r="60" spans="1:8" x14ac:dyDescent="0.25">
      <c r="A60" s="199"/>
      <c r="B60" s="282" t="s">
        <v>311</v>
      </c>
      <c r="C60" s="281"/>
      <c r="D60" s="282"/>
      <c r="E60" s="282"/>
      <c r="F60" s="282"/>
      <c r="G60" s="282"/>
      <c r="H60" s="282"/>
    </row>
    <row r="61" spans="1:8" s="199" customFormat="1" x14ac:dyDescent="0.25">
      <c r="B61" s="282" t="s">
        <v>312</v>
      </c>
      <c r="C61" s="282"/>
      <c r="D61" s="282"/>
      <c r="E61" s="282"/>
      <c r="F61" s="282"/>
      <c r="G61" s="282"/>
      <c r="H61" s="282"/>
    </row>
    <row r="62" spans="1:8" s="199" customFormat="1" x14ac:dyDescent="0.25">
      <c r="A62" s="298" t="s">
        <v>313</v>
      </c>
      <c r="B62" s="298"/>
      <c r="C62" s="298" t="s">
        <v>314</v>
      </c>
      <c r="D62" s="298"/>
      <c r="E62" s="298" t="s">
        <v>315</v>
      </c>
      <c r="F62" s="298"/>
      <c r="G62" s="298" t="s">
        <v>316</v>
      </c>
      <c r="H62" s="298"/>
    </row>
    <row r="63" spans="1:8" s="199" customFormat="1" x14ac:dyDescent="0.25">
      <c r="A63" s="224" t="s">
        <v>317</v>
      </c>
      <c r="B63" s="224" t="s">
        <v>318</v>
      </c>
      <c r="C63" s="224" t="s">
        <v>319</v>
      </c>
      <c r="D63" s="224" t="s">
        <v>320</v>
      </c>
      <c r="E63" s="224" t="s">
        <v>319</v>
      </c>
      <c r="F63" s="224" t="s">
        <v>320</v>
      </c>
      <c r="G63" s="224" t="s">
        <v>319</v>
      </c>
      <c r="H63" s="224" t="s">
        <v>320</v>
      </c>
    </row>
    <row r="64" spans="1:8" s="199" customFormat="1" x14ac:dyDescent="0.25">
      <c r="A64" s="225" t="s">
        <v>321</v>
      </c>
      <c r="B64" s="225"/>
      <c r="C64" s="226">
        <v>102360599.34999999</v>
      </c>
      <c r="D64" s="226"/>
      <c r="E64" s="226">
        <v>84104906.620000094</v>
      </c>
      <c r="F64" s="226">
        <v>61811556.479999997</v>
      </c>
      <c r="G64" s="226">
        <v>124653949.48999999</v>
      </c>
      <c r="H64" s="226"/>
    </row>
    <row r="65" spans="1:8" s="199" customFormat="1" x14ac:dyDescent="0.25">
      <c r="A65" s="227" t="s">
        <v>322</v>
      </c>
      <c r="B65" s="227" t="s">
        <v>323</v>
      </c>
      <c r="C65" s="228">
        <v>28858499.84</v>
      </c>
      <c r="D65" s="228"/>
      <c r="E65" s="228">
        <v>10702122.689999999</v>
      </c>
      <c r="F65" s="228">
        <v>6251389.2000000002</v>
      </c>
      <c r="G65" s="228">
        <v>33310583.329999998</v>
      </c>
      <c r="H65" s="228"/>
    </row>
    <row r="66" spans="1:8" s="199" customFormat="1" x14ac:dyDescent="0.25">
      <c r="A66" s="227"/>
      <c r="B66" s="227" t="s">
        <v>324</v>
      </c>
      <c r="C66" s="228"/>
      <c r="D66" s="228"/>
      <c r="E66" s="228"/>
      <c r="F66" s="228"/>
      <c r="G66" s="228">
        <v>33929948.25</v>
      </c>
      <c r="H66" s="228"/>
    </row>
    <row r="67" spans="1:8" s="199" customFormat="1" x14ac:dyDescent="0.25">
      <c r="A67" s="227"/>
      <c r="B67" s="229" t="s">
        <v>325</v>
      </c>
      <c r="C67" s="228"/>
      <c r="D67" s="228"/>
      <c r="E67" s="228"/>
      <c r="F67" s="228"/>
      <c r="G67" s="230">
        <f>SUM(G65:G66)</f>
        <v>67240531.579999998</v>
      </c>
      <c r="H67" s="228"/>
    </row>
    <row r="68" spans="1:8" s="199" customFormat="1" x14ac:dyDescent="0.25">
      <c r="A68" s="227" t="s">
        <v>326</v>
      </c>
      <c r="B68" s="231" t="s">
        <v>327</v>
      </c>
      <c r="C68" s="232">
        <v>53084744.780000001</v>
      </c>
      <c r="D68" s="232"/>
      <c r="E68" s="232">
        <v>43262825.730000101</v>
      </c>
      <c r="F68" s="232">
        <v>25637741.829999998</v>
      </c>
      <c r="G68" s="232">
        <v>70708478.680000007</v>
      </c>
      <c r="H68" s="228"/>
    </row>
    <row r="69" spans="1:8" s="199" customFormat="1" x14ac:dyDescent="0.25">
      <c r="A69" s="227" t="s">
        <v>328</v>
      </c>
      <c r="B69" s="231" t="s">
        <v>17</v>
      </c>
      <c r="C69" s="232">
        <v>9294925.3800000008</v>
      </c>
      <c r="D69" s="232"/>
      <c r="E69" s="232">
        <v>5284299.21</v>
      </c>
      <c r="F69" s="232">
        <v>6327167.5999999996</v>
      </c>
      <c r="G69" s="232">
        <v>8252056.9900000002</v>
      </c>
      <c r="H69" s="228"/>
    </row>
    <row r="70" spans="1:8" s="199" customFormat="1" x14ac:dyDescent="0.25">
      <c r="A70" s="227" t="s">
        <v>329</v>
      </c>
      <c r="B70" s="233" t="s">
        <v>48</v>
      </c>
      <c r="C70" s="234">
        <v>173454.77</v>
      </c>
      <c r="D70" s="234"/>
      <c r="E70" s="234">
        <v>871124.1</v>
      </c>
      <c r="F70" s="234">
        <v>916888.24</v>
      </c>
      <c r="G70" s="234">
        <v>127690.63</v>
      </c>
      <c r="H70" s="234"/>
    </row>
    <row r="71" spans="1:8" s="199" customFormat="1" x14ac:dyDescent="0.25">
      <c r="A71" s="227" t="s">
        <v>330</v>
      </c>
      <c r="B71" s="233" t="s">
        <v>49</v>
      </c>
      <c r="C71" s="234">
        <v>114920.16</v>
      </c>
      <c r="D71" s="234"/>
      <c r="E71" s="234">
        <v>373816.68</v>
      </c>
      <c r="F71" s="234">
        <v>402964.25</v>
      </c>
      <c r="G71" s="234">
        <v>85772.59</v>
      </c>
      <c r="H71" s="234"/>
    </row>
    <row r="72" spans="1:8" s="199" customFormat="1" x14ac:dyDescent="0.25">
      <c r="A72" s="227" t="s">
        <v>331</v>
      </c>
      <c r="B72" s="231" t="s">
        <v>18</v>
      </c>
      <c r="C72" s="232">
        <v>849642.69</v>
      </c>
      <c r="D72" s="232"/>
      <c r="E72" s="232">
        <v>4822180.17</v>
      </c>
      <c r="F72" s="232">
        <v>5236281.3499999996</v>
      </c>
      <c r="G72" s="232">
        <v>435541.510000001</v>
      </c>
      <c r="H72" s="228"/>
    </row>
    <row r="73" spans="1:8" x14ac:dyDescent="0.25">
      <c r="A73" s="227" t="s">
        <v>332</v>
      </c>
      <c r="B73" s="231" t="s">
        <v>16</v>
      </c>
      <c r="C73" s="232">
        <v>7221108.8799999999</v>
      </c>
      <c r="D73" s="232"/>
      <c r="E73" s="232">
        <v>12111102.15</v>
      </c>
      <c r="F73" s="232">
        <v>9968645.9700000007</v>
      </c>
      <c r="G73" s="232">
        <v>9363565.0600000005</v>
      </c>
      <c r="H73" s="228"/>
    </row>
    <row r="74" spans="1:8" x14ac:dyDescent="0.25">
      <c r="A74" s="227" t="s">
        <v>333</v>
      </c>
      <c r="B74" s="231" t="s">
        <v>334</v>
      </c>
      <c r="C74" s="232">
        <v>432791.55</v>
      </c>
      <c r="D74" s="232"/>
      <c r="E74" s="232">
        <v>1525063.93</v>
      </c>
      <c r="F74" s="232">
        <v>1729577.91</v>
      </c>
      <c r="G74" s="232">
        <v>228277.57</v>
      </c>
      <c r="H74" s="228"/>
    </row>
    <row r="75" spans="1:8" x14ac:dyDescent="0.25">
      <c r="A75" s="227" t="s">
        <v>335</v>
      </c>
      <c r="B75" s="231" t="s">
        <v>336</v>
      </c>
      <c r="C75" s="232">
        <v>184738.52</v>
      </c>
      <c r="D75" s="232"/>
      <c r="E75" s="232">
        <v>799317.39</v>
      </c>
      <c r="F75" s="232">
        <v>939195.73</v>
      </c>
      <c r="G75" s="232">
        <v>44860.180000000102</v>
      </c>
      <c r="H75" s="228"/>
    </row>
    <row r="76" spans="1:8" x14ac:dyDescent="0.25">
      <c r="A76" s="227" t="s">
        <v>337</v>
      </c>
      <c r="B76" s="227" t="s">
        <v>338</v>
      </c>
      <c r="C76" s="228">
        <v>870956.85</v>
      </c>
      <c r="D76" s="228"/>
      <c r="E76" s="228">
        <v>2874340.72</v>
      </c>
      <c r="F76" s="228">
        <v>3010525.4</v>
      </c>
      <c r="G76" s="228">
        <v>734772.17</v>
      </c>
      <c r="H76" s="228"/>
    </row>
    <row r="77" spans="1:8" x14ac:dyDescent="0.25">
      <c r="A77" s="227" t="s">
        <v>339</v>
      </c>
      <c r="B77" s="231" t="s">
        <v>21</v>
      </c>
      <c r="C77" s="232">
        <v>1159725.28</v>
      </c>
      <c r="D77" s="232"/>
      <c r="E77" s="232">
        <v>-1008844.66</v>
      </c>
      <c r="F77" s="232">
        <v>150880.62</v>
      </c>
      <c r="G77" s="232"/>
      <c r="H77" s="228"/>
    </row>
    <row r="78" spans="1:8" x14ac:dyDescent="0.25">
      <c r="A78" s="227" t="s">
        <v>340</v>
      </c>
      <c r="B78" s="227" t="s">
        <v>341</v>
      </c>
      <c r="C78" s="228">
        <v>115090.65</v>
      </c>
      <c r="D78" s="228"/>
      <c r="E78" s="228">
        <v>188320.84</v>
      </c>
      <c r="F78" s="228">
        <v>193335.71</v>
      </c>
      <c r="G78" s="228">
        <v>110075.78</v>
      </c>
      <c r="H78" s="228"/>
    </row>
    <row r="79" spans="1:8" x14ac:dyDescent="0.25">
      <c r="A79" s="235" t="s">
        <v>342</v>
      </c>
      <c r="B79" s="235" t="s">
        <v>307</v>
      </c>
      <c r="C79" s="236"/>
      <c r="D79" s="236"/>
      <c r="E79" s="236">
        <v>2299237.67</v>
      </c>
      <c r="F79" s="236">
        <v>1046962.67</v>
      </c>
      <c r="G79" s="236">
        <v>1252275</v>
      </c>
      <c r="H79" s="236"/>
    </row>
    <row r="80" spans="1:8" ht="15.75" x14ac:dyDescent="0.25">
      <c r="A80" s="237"/>
      <c r="B80" s="238" t="s">
        <v>343</v>
      </c>
      <c r="C80" s="239"/>
      <c r="D80" s="239"/>
      <c r="E80" s="239"/>
      <c r="F80" s="239"/>
      <c r="G80" s="240">
        <f>SUM(G68:G79)</f>
        <v>91343366.160000011</v>
      </c>
      <c r="H80" s="239"/>
    </row>
    <row r="81" spans="1:8" x14ac:dyDescent="0.25">
      <c r="A81" s="199"/>
      <c r="B81" s="199"/>
      <c r="C81" s="199"/>
      <c r="D81" s="199"/>
      <c r="E81" s="199"/>
      <c r="F81" s="199"/>
      <c r="G81" s="199"/>
      <c r="H81" s="199"/>
    </row>
    <row r="82" spans="1:8" x14ac:dyDescent="0.25">
      <c r="A82" s="199"/>
      <c r="B82" s="199"/>
      <c r="C82" s="199"/>
      <c r="D82" s="199"/>
      <c r="E82" s="199"/>
      <c r="F82" s="199"/>
      <c r="G82" s="199"/>
      <c r="H82" s="199"/>
    </row>
    <row r="83" spans="1:8" x14ac:dyDescent="0.25">
      <c r="A83" s="199"/>
      <c r="B83" s="199"/>
      <c r="C83" s="199"/>
      <c r="D83" s="199"/>
      <c r="E83" s="199"/>
      <c r="F83" s="199"/>
      <c r="G83" s="199"/>
      <c r="H83" s="199"/>
    </row>
    <row r="84" spans="1:8" x14ac:dyDescent="0.25">
      <c r="A84" s="199"/>
      <c r="B84" s="138" t="s">
        <v>344</v>
      </c>
      <c r="C84" s="138"/>
      <c r="D84" s="138"/>
      <c r="E84" s="138"/>
      <c r="F84" s="138"/>
      <c r="G84" s="241">
        <v>158583897.74000001</v>
      </c>
      <c r="H84" s="199"/>
    </row>
    <row r="85" spans="1:8" x14ac:dyDescent="0.25">
      <c r="A85" s="199"/>
      <c r="B85" s="138" t="s">
        <v>345</v>
      </c>
      <c r="C85" s="138"/>
      <c r="D85" s="138"/>
      <c r="E85" s="138"/>
      <c r="F85" s="138"/>
      <c r="G85" s="242" t="s">
        <v>346</v>
      </c>
      <c r="H85" s="199"/>
    </row>
    <row r="86" spans="1:8" x14ac:dyDescent="0.25">
      <c r="A86" s="199"/>
      <c r="B86" s="138" t="s">
        <v>347</v>
      </c>
      <c r="C86" s="138"/>
      <c r="D86" s="138"/>
      <c r="E86" s="138"/>
      <c r="F86" s="138"/>
      <c r="G86" s="241">
        <v>860346.33</v>
      </c>
      <c r="H86" s="199"/>
    </row>
    <row r="87" spans="1:8" x14ac:dyDescent="0.25">
      <c r="A87" s="199"/>
      <c r="B87" s="138" t="s">
        <v>348</v>
      </c>
      <c r="C87" s="138"/>
      <c r="D87" s="138"/>
      <c r="E87" s="138"/>
      <c r="F87" s="138"/>
      <c r="G87" s="241">
        <v>67240531.579999998</v>
      </c>
      <c r="H87" s="199"/>
    </row>
    <row r="88" spans="1:8" x14ac:dyDescent="0.25">
      <c r="A88" s="199"/>
      <c r="B88" s="140" t="s">
        <v>349</v>
      </c>
      <c r="C88" s="140"/>
      <c r="D88" s="140"/>
      <c r="E88" s="140"/>
      <c r="F88" s="140"/>
      <c r="G88" s="243">
        <f>SUM(G85:G87)</f>
        <v>68100877.909999996</v>
      </c>
      <c r="H88" s="199"/>
    </row>
    <row r="89" spans="1:8" x14ac:dyDescent="0.25">
      <c r="A89" s="199"/>
      <c r="B89" s="199"/>
      <c r="C89" s="199"/>
      <c r="D89" s="199"/>
      <c r="E89" s="199"/>
      <c r="F89" s="199"/>
      <c r="G89" s="199"/>
      <c r="H89" s="199"/>
    </row>
    <row r="90" spans="1:8" x14ac:dyDescent="0.25">
      <c r="A90" s="199"/>
      <c r="B90" s="199"/>
      <c r="C90" s="199"/>
      <c r="D90" s="199"/>
      <c r="E90" s="199"/>
      <c r="F90" s="199"/>
      <c r="G90" s="199"/>
      <c r="H90" s="199"/>
    </row>
    <row r="91" spans="1:8" x14ac:dyDescent="0.25">
      <c r="A91" s="199"/>
      <c r="B91" s="199"/>
      <c r="C91" s="199"/>
      <c r="D91" s="199"/>
      <c r="E91" s="199"/>
      <c r="F91" s="199"/>
      <c r="G91" s="199"/>
      <c r="H91" s="199"/>
    </row>
    <row r="92" spans="1:8" x14ac:dyDescent="0.25">
      <c r="A92" s="199"/>
      <c r="B92" s="199"/>
      <c r="C92" s="199"/>
      <c r="D92" s="199"/>
      <c r="E92" s="199"/>
      <c r="F92" s="199"/>
      <c r="G92" s="199"/>
      <c r="H92" s="199"/>
    </row>
    <row r="93" spans="1:8" x14ac:dyDescent="0.25">
      <c r="A93" s="199"/>
      <c r="B93" s="199" t="s">
        <v>350</v>
      </c>
      <c r="C93" s="199"/>
      <c r="D93" s="199"/>
      <c r="E93" s="199"/>
      <c r="F93" s="199"/>
      <c r="G93" s="199"/>
      <c r="H93" s="199"/>
    </row>
    <row r="94" spans="1:8" x14ac:dyDescent="0.25">
      <c r="A94" s="199"/>
      <c r="B94" s="199" t="s">
        <v>351</v>
      </c>
      <c r="C94" s="199"/>
      <c r="D94" s="199"/>
      <c r="E94" s="199"/>
      <c r="F94" s="199"/>
      <c r="G94" s="199"/>
      <c r="H94" s="199"/>
    </row>
    <row r="96" spans="1:8" x14ac:dyDescent="0.25">
      <c r="A96" s="55" t="s">
        <v>193</v>
      </c>
    </row>
    <row r="97" spans="1:9" x14ac:dyDescent="0.25">
      <c r="A97" s="55" t="s">
        <v>194</v>
      </c>
    </row>
    <row r="98" spans="1:9" s="137" customFormat="1" x14ac:dyDescent="0.25">
      <c r="A98" s="55" t="s">
        <v>195</v>
      </c>
    </row>
    <row r="99" spans="1:9" x14ac:dyDescent="0.25">
      <c r="A99" s="55" t="s">
        <v>275</v>
      </c>
    </row>
    <row r="100" spans="1:9" x14ac:dyDescent="0.25">
      <c r="A100" s="55" t="s">
        <v>276</v>
      </c>
    </row>
    <row r="101" spans="1:9" x14ac:dyDescent="0.25">
      <c r="A101" s="205" t="s">
        <v>292</v>
      </c>
      <c r="B101" s="206"/>
      <c r="C101" s="206"/>
      <c r="D101" s="206"/>
      <c r="E101" s="206"/>
      <c r="F101" s="206"/>
      <c r="G101" s="206"/>
    </row>
    <row r="104" spans="1:9" x14ac:dyDescent="0.25">
      <c r="A104" s="203" t="s">
        <v>287</v>
      </c>
    </row>
    <row r="112" spans="1:9" ht="51.75" customHeight="1" x14ac:dyDescent="0.25">
      <c r="F112" s="269" t="s">
        <v>209</v>
      </c>
      <c r="G112" s="269"/>
      <c r="H112" s="269"/>
      <c r="I112" s="269"/>
    </row>
    <row r="113" spans="6:6" x14ac:dyDescent="0.25">
      <c r="F113" s="55" t="s">
        <v>210</v>
      </c>
    </row>
    <row r="114" spans="6:6" x14ac:dyDescent="0.25">
      <c r="F114" s="55" t="s">
        <v>211</v>
      </c>
    </row>
    <row r="115" spans="6:6" x14ac:dyDescent="0.25">
      <c r="F115" s="55" t="s">
        <v>212</v>
      </c>
    </row>
    <row r="116" spans="6:6" x14ac:dyDescent="0.25">
      <c r="F116" s="55" t="s">
        <v>228</v>
      </c>
    </row>
    <row r="135" spans="1:9" x14ac:dyDescent="0.25">
      <c r="A135" s="55" t="s">
        <v>274</v>
      </c>
    </row>
    <row r="137" spans="1:9" ht="141" customHeight="1" x14ac:dyDescent="0.25">
      <c r="A137" s="66" t="s">
        <v>117</v>
      </c>
      <c r="B137" s="67" t="s">
        <v>118</v>
      </c>
      <c r="C137" s="68" t="s">
        <v>177</v>
      </c>
      <c r="D137" s="308" t="s">
        <v>213</v>
      </c>
      <c r="E137" s="309"/>
      <c r="F137" s="309"/>
      <c r="G137" s="309"/>
      <c r="H137" s="309"/>
      <c r="I137" s="309"/>
    </row>
    <row r="138" spans="1:9" ht="15.75" x14ac:dyDescent="0.25">
      <c r="A138" s="69">
        <v>2</v>
      </c>
      <c r="B138" s="70">
        <v>3</v>
      </c>
      <c r="C138" s="71"/>
      <c r="D138" s="308"/>
      <c r="E138" s="309"/>
      <c r="F138" s="309"/>
      <c r="G138" s="309"/>
      <c r="H138" s="309"/>
      <c r="I138" s="309"/>
    </row>
    <row r="139" spans="1:9" ht="15.75" x14ac:dyDescent="0.25">
      <c r="A139" s="72">
        <v>1</v>
      </c>
      <c r="B139" s="73" t="s">
        <v>119</v>
      </c>
      <c r="C139" s="74">
        <v>0</v>
      </c>
      <c r="D139" s="308"/>
      <c r="E139" s="309"/>
      <c r="F139" s="309"/>
      <c r="G139" s="309"/>
      <c r="H139" s="309"/>
      <c r="I139" s="309"/>
    </row>
    <row r="140" spans="1:9" ht="15.75" x14ac:dyDescent="0.25">
      <c r="A140" s="72">
        <v>1</v>
      </c>
      <c r="B140" s="73" t="s">
        <v>120</v>
      </c>
      <c r="C140" s="74">
        <v>0</v>
      </c>
      <c r="D140" s="308"/>
      <c r="E140" s="309"/>
      <c r="F140" s="309"/>
      <c r="G140" s="309"/>
      <c r="H140" s="309"/>
      <c r="I140" s="309"/>
    </row>
    <row r="141" spans="1:9" ht="15.75" x14ac:dyDescent="0.25">
      <c r="A141" s="72">
        <v>1</v>
      </c>
      <c r="B141" s="73" t="s">
        <v>121</v>
      </c>
      <c r="C141" s="74">
        <v>0</v>
      </c>
    </row>
    <row r="142" spans="1:9" ht="15.75" x14ac:dyDescent="0.25">
      <c r="A142" s="72">
        <v>1</v>
      </c>
      <c r="B142" s="73" t="s">
        <v>122</v>
      </c>
      <c r="C142" s="74">
        <v>0</v>
      </c>
      <c r="D142" s="55" t="s">
        <v>214</v>
      </c>
    </row>
    <row r="143" spans="1:9" ht="15.75" x14ac:dyDescent="0.25">
      <c r="A143" s="72">
        <v>1</v>
      </c>
      <c r="B143" s="73" t="s">
        <v>123</v>
      </c>
      <c r="C143" s="74">
        <v>0</v>
      </c>
    </row>
    <row r="144" spans="1:9" ht="15.75" x14ac:dyDescent="0.25">
      <c r="A144" s="72">
        <v>1</v>
      </c>
      <c r="B144" s="75" t="s">
        <v>124</v>
      </c>
      <c r="C144" s="74">
        <v>0</v>
      </c>
    </row>
    <row r="145" spans="1:4" ht="47.25" x14ac:dyDescent="0.25">
      <c r="A145" s="76">
        <v>2</v>
      </c>
      <c r="B145" s="77" t="s">
        <v>125</v>
      </c>
      <c r="C145" s="74">
        <v>0</v>
      </c>
    </row>
    <row r="146" spans="1:4" ht="15.75" x14ac:dyDescent="0.25">
      <c r="A146" s="72">
        <v>2</v>
      </c>
      <c r="B146" s="73" t="s">
        <v>126</v>
      </c>
      <c r="C146" s="74">
        <v>0</v>
      </c>
    </row>
    <row r="147" spans="1:4" ht="15.75" x14ac:dyDescent="0.25">
      <c r="A147" s="72">
        <v>2</v>
      </c>
      <c r="B147" s="73" t="s">
        <v>127</v>
      </c>
      <c r="C147" s="74">
        <v>0</v>
      </c>
    </row>
    <row r="148" spans="1:4" ht="15.75" x14ac:dyDescent="0.25">
      <c r="A148" s="72">
        <v>2</v>
      </c>
      <c r="B148" s="73" t="s">
        <v>128</v>
      </c>
      <c r="C148" s="74">
        <v>0</v>
      </c>
    </row>
    <row r="149" spans="1:4" ht="15.75" x14ac:dyDescent="0.25">
      <c r="A149" s="72">
        <v>2</v>
      </c>
      <c r="B149" s="73" t="s">
        <v>129</v>
      </c>
      <c r="C149" s="74">
        <v>0</v>
      </c>
    </row>
    <row r="150" spans="1:4" ht="15.75" x14ac:dyDescent="0.25">
      <c r="A150" s="72">
        <v>2</v>
      </c>
      <c r="B150" s="78" t="s">
        <v>130</v>
      </c>
      <c r="C150" s="74">
        <v>0</v>
      </c>
    </row>
    <row r="151" spans="1:4" ht="15.75" x14ac:dyDescent="0.25">
      <c r="A151" s="72">
        <v>2</v>
      </c>
      <c r="B151" s="78" t="s">
        <v>131</v>
      </c>
      <c r="C151" s="74">
        <v>0</v>
      </c>
    </row>
    <row r="152" spans="1:4" ht="15.75" x14ac:dyDescent="0.25">
      <c r="A152" s="72">
        <v>2</v>
      </c>
      <c r="B152" s="78" t="s">
        <v>132</v>
      </c>
      <c r="C152" s="74">
        <v>0</v>
      </c>
    </row>
    <row r="153" spans="1:4" ht="15.75" x14ac:dyDescent="0.25">
      <c r="A153" s="72">
        <v>2</v>
      </c>
      <c r="B153" s="73" t="s">
        <v>133</v>
      </c>
      <c r="C153" s="74">
        <v>0</v>
      </c>
    </row>
    <row r="154" spans="1:4" ht="15.75" x14ac:dyDescent="0.25">
      <c r="A154" s="72">
        <v>2</v>
      </c>
      <c r="B154" s="73" t="s">
        <v>134</v>
      </c>
      <c r="C154" s="74">
        <v>0</v>
      </c>
    </row>
    <row r="155" spans="1:4" ht="15.75" x14ac:dyDescent="0.25">
      <c r="A155" s="79">
        <v>3</v>
      </c>
      <c r="B155" s="75" t="s">
        <v>135</v>
      </c>
      <c r="C155" s="74">
        <v>0</v>
      </c>
    </row>
    <row r="156" spans="1:4" ht="15.75" x14ac:dyDescent="0.25">
      <c r="A156" s="79">
        <v>3</v>
      </c>
      <c r="B156" s="73" t="s">
        <v>136</v>
      </c>
      <c r="C156" s="74">
        <v>0</v>
      </c>
    </row>
    <row r="157" spans="1:4" ht="15.75" x14ac:dyDescent="0.25">
      <c r="A157" s="79">
        <v>3</v>
      </c>
      <c r="B157" s="130" t="s">
        <v>107</v>
      </c>
      <c r="C157" s="132">
        <v>4</v>
      </c>
      <c r="D157" s="55" t="s">
        <v>184</v>
      </c>
    </row>
    <row r="158" spans="1:4" ht="15.75" x14ac:dyDescent="0.25">
      <c r="A158" s="79">
        <v>3</v>
      </c>
      <c r="B158" s="130" t="s">
        <v>137</v>
      </c>
      <c r="C158" s="132">
        <v>3</v>
      </c>
      <c r="D158" s="55" t="s">
        <v>166</v>
      </c>
    </row>
    <row r="159" spans="1:4" ht="15.75" x14ac:dyDescent="0.25">
      <c r="A159" s="79">
        <v>3</v>
      </c>
      <c r="B159" s="75" t="s">
        <v>138</v>
      </c>
      <c r="C159" s="74">
        <v>0</v>
      </c>
      <c r="D159" s="55" t="s">
        <v>229</v>
      </c>
    </row>
    <row r="160" spans="1:4" ht="15.75" x14ac:dyDescent="0.25">
      <c r="A160" s="72">
        <v>3</v>
      </c>
      <c r="B160" s="75" t="s">
        <v>139</v>
      </c>
      <c r="C160" s="74">
        <v>0</v>
      </c>
      <c r="D160" s="55" t="s">
        <v>230</v>
      </c>
    </row>
    <row r="161" spans="1:3" ht="15.75" x14ac:dyDescent="0.25">
      <c r="A161" s="72">
        <v>3</v>
      </c>
      <c r="B161" s="75" t="s">
        <v>140</v>
      </c>
      <c r="C161" s="74">
        <v>0</v>
      </c>
    </row>
    <row r="162" spans="1:3" ht="15.75" x14ac:dyDescent="0.25">
      <c r="A162" s="72">
        <v>3</v>
      </c>
      <c r="B162" s="75" t="s">
        <v>141</v>
      </c>
      <c r="C162" s="74">
        <v>0</v>
      </c>
    </row>
    <row r="163" spans="1:3" ht="15.75" x14ac:dyDescent="0.25">
      <c r="A163" s="72">
        <v>3</v>
      </c>
      <c r="B163" s="78" t="s">
        <v>142</v>
      </c>
      <c r="C163" s="74">
        <v>0</v>
      </c>
    </row>
    <row r="164" spans="1:3" ht="15.75" x14ac:dyDescent="0.25">
      <c r="A164" s="72">
        <v>3</v>
      </c>
      <c r="B164" s="78" t="s">
        <v>143</v>
      </c>
      <c r="C164" s="74">
        <v>0</v>
      </c>
    </row>
    <row r="165" spans="1:3" ht="15.75" x14ac:dyDescent="0.25">
      <c r="A165" s="72">
        <v>3</v>
      </c>
      <c r="B165" s="78" t="s">
        <v>144</v>
      </c>
      <c r="C165" s="74">
        <v>0</v>
      </c>
    </row>
    <row r="166" spans="1:3" ht="15.75" x14ac:dyDescent="0.25">
      <c r="A166" s="72">
        <v>3</v>
      </c>
      <c r="B166" s="73" t="s">
        <v>145</v>
      </c>
      <c r="C166" s="74">
        <v>0</v>
      </c>
    </row>
    <row r="167" spans="1:3" ht="47.25" x14ac:dyDescent="0.25">
      <c r="A167" s="72">
        <v>3</v>
      </c>
      <c r="B167" s="80" t="s">
        <v>146</v>
      </c>
      <c r="C167" s="74">
        <v>0</v>
      </c>
    </row>
    <row r="168" spans="1:3" ht="15.75" x14ac:dyDescent="0.25">
      <c r="A168" s="72">
        <v>3</v>
      </c>
      <c r="B168" s="73" t="s">
        <v>147</v>
      </c>
      <c r="C168" s="74">
        <v>0</v>
      </c>
    </row>
    <row r="169" spans="1:3" ht="15.75" x14ac:dyDescent="0.25">
      <c r="A169" s="72">
        <v>3</v>
      </c>
      <c r="B169" s="73" t="s">
        <v>148</v>
      </c>
      <c r="C169" s="74">
        <v>0</v>
      </c>
    </row>
    <row r="170" spans="1:3" ht="15.75" x14ac:dyDescent="0.25">
      <c r="A170" s="72">
        <v>3</v>
      </c>
      <c r="B170" s="73" t="s">
        <v>149</v>
      </c>
      <c r="C170" s="74">
        <v>0</v>
      </c>
    </row>
    <row r="171" spans="1:3" ht="15.75" x14ac:dyDescent="0.25">
      <c r="A171" s="72">
        <v>3</v>
      </c>
      <c r="B171" s="73" t="s">
        <v>150</v>
      </c>
      <c r="C171" s="74">
        <v>0</v>
      </c>
    </row>
    <row r="172" spans="1:3" ht="15.75" x14ac:dyDescent="0.25">
      <c r="A172" s="72">
        <v>3</v>
      </c>
      <c r="B172" s="73" t="s">
        <v>151</v>
      </c>
      <c r="C172" s="74">
        <v>0</v>
      </c>
    </row>
    <row r="173" spans="1:3" ht="15.75" x14ac:dyDescent="0.25">
      <c r="A173" s="72">
        <v>3</v>
      </c>
      <c r="B173" s="73" t="s">
        <v>152</v>
      </c>
      <c r="C173" s="74">
        <v>0</v>
      </c>
    </row>
    <row r="174" spans="1:3" ht="15.75" x14ac:dyDescent="0.25">
      <c r="A174" s="72">
        <v>3</v>
      </c>
      <c r="B174" s="73" t="s">
        <v>153</v>
      </c>
      <c r="C174" s="74">
        <v>0</v>
      </c>
    </row>
    <row r="175" spans="1:3" ht="15.75" x14ac:dyDescent="0.25">
      <c r="A175" s="72">
        <v>3</v>
      </c>
      <c r="B175" s="130" t="s">
        <v>10</v>
      </c>
      <c r="C175" s="131">
        <v>374</v>
      </c>
    </row>
    <row r="176" spans="1:3" ht="15.75" x14ac:dyDescent="0.25">
      <c r="A176" s="79">
        <v>4</v>
      </c>
      <c r="B176" s="75" t="s">
        <v>154</v>
      </c>
      <c r="C176" s="74">
        <v>0</v>
      </c>
    </row>
    <row r="177" spans="1:3" ht="15.75" x14ac:dyDescent="0.25">
      <c r="A177" s="72">
        <v>4</v>
      </c>
      <c r="B177" s="73" t="s">
        <v>155</v>
      </c>
      <c r="C177" s="74">
        <v>0</v>
      </c>
    </row>
    <row r="178" spans="1:3" ht="15.75" x14ac:dyDescent="0.25">
      <c r="A178" s="72">
        <v>4</v>
      </c>
      <c r="B178" s="73" t="s">
        <v>156</v>
      </c>
      <c r="C178" s="74">
        <v>0</v>
      </c>
    </row>
    <row r="179" spans="1:3" ht="15.75" x14ac:dyDescent="0.25">
      <c r="A179" s="72">
        <v>4</v>
      </c>
      <c r="B179" s="73" t="s">
        <v>157</v>
      </c>
      <c r="C179" s="74">
        <v>0</v>
      </c>
    </row>
    <row r="180" spans="1:3" ht="15.75" x14ac:dyDescent="0.25">
      <c r="A180" s="72">
        <v>5</v>
      </c>
      <c r="B180" s="73" t="s">
        <v>158</v>
      </c>
      <c r="C180" s="74">
        <v>0</v>
      </c>
    </row>
    <row r="181" spans="1:3" ht="15.75" x14ac:dyDescent="0.25">
      <c r="A181" s="72">
        <v>6</v>
      </c>
      <c r="B181" s="73" t="s">
        <v>159</v>
      </c>
      <c r="C181" s="74">
        <v>0</v>
      </c>
    </row>
    <row r="182" spans="1:3" ht="15.75" x14ac:dyDescent="0.25">
      <c r="A182" s="72">
        <v>6</v>
      </c>
      <c r="B182" s="73" t="s">
        <v>160</v>
      </c>
      <c r="C182" s="74">
        <v>0</v>
      </c>
    </row>
    <row r="183" spans="1:3" ht="15.75" x14ac:dyDescent="0.25">
      <c r="A183" s="72">
        <v>6</v>
      </c>
      <c r="B183" s="73" t="s">
        <v>161</v>
      </c>
      <c r="C183" s="74">
        <v>0</v>
      </c>
    </row>
    <row r="184" spans="1:3" ht="15.75" x14ac:dyDescent="0.25">
      <c r="A184" s="72">
        <v>6</v>
      </c>
      <c r="B184" s="73" t="s">
        <v>162</v>
      </c>
      <c r="C184" s="74">
        <v>0</v>
      </c>
    </row>
    <row r="185" spans="1:3" ht="15.75" x14ac:dyDescent="0.25">
      <c r="A185" s="72">
        <v>6</v>
      </c>
      <c r="B185" s="130" t="s">
        <v>13</v>
      </c>
      <c r="C185" s="250">
        <v>2001</v>
      </c>
    </row>
    <row r="186" spans="1:3" ht="15.75" x14ac:dyDescent="0.25">
      <c r="A186" s="72">
        <v>7</v>
      </c>
      <c r="B186" s="73" t="s">
        <v>163</v>
      </c>
      <c r="C186" s="74">
        <v>0</v>
      </c>
    </row>
    <row r="187" spans="1:3" ht="15.75" x14ac:dyDescent="0.25">
      <c r="A187" s="72">
        <v>8</v>
      </c>
      <c r="B187" s="130" t="s">
        <v>12</v>
      </c>
      <c r="C187" s="250">
        <v>1420</v>
      </c>
    </row>
    <row r="188" spans="1:3" ht="15.75" x14ac:dyDescent="0.25">
      <c r="A188" s="72">
        <v>8</v>
      </c>
      <c r="B188" s="130" t="s">
        <v>164</v>
      </c>
      <c r="C188" s="250">
        <v>688</v>
      </c>
    </row>
    <row r="189" spans="1:3" ht="15.75" x14ac:dyDescent="0.25">
      <c r="A189" s="72">
        <v>8</v>
      </c>
      <c r="B189" s="130" t="s">
        <v>9</v>
      </c>
      <c r="C189" s="250">
        <v>727</v>
      </c>
    </row>
    <row r="190" spans="1:3" ht="15.75" x14ac:dyDescent="0.25">
      <c r="A190" s="81">
        <v>9</v>
      </c>
      <c r="B190" s="73" t="s">
        <v>165</v>
      </c>
      <c r="C190" s="74">
        <v>0</v>
      </c>
    </row>
    <row r="191" spans="1:3" ht="15.75" x14ac:dyDescent="0.25">
      <c r="A191" s="82"/>
      <c r="B191" s="83" t="s">
        <v>178</v>
      </c>
      <c r="C191" s="84">
        <v>5217</v>
      </c>
    </row>
    <row r="192" spans="1:3" x14ac:dyDescent="0.25">
      <c r="A192" s="116"/>
      <c r="B192" s="117"/>
      <c r="C192" s="65"/>
    </row>
    <row r="193" spans="1:4" x14ac:dyDescent="0.25">
      <c r="A193" s="118"/>
      <c r="B193" s="117"/>
      <c r="C193" s="65"/>
    </row>
    <row r="194" spans="1:4" ht="63" x14ac:dyDescent="0.25">
      <c r="A194" s="66" t="s">
        <v>117</v>
      </c>
      <c r="B194" s="67" t="s">
        <v>118</v>
      </c>
      <c r="C194" s="119" t="s">
        <v>179</v>
      </c>
      <c r="D194" s="55" t="s">
        <v>188</v>
      </c>
    </row>
    <row r="195" spans="1:4" ht="15.75" x14ac:dyDescent="0.25">
      <c r="A195" s="69">
        <v>2</v>
      </c>
      <c r="B195" s="70">
        <v>3</v>
      </c>
      <c r="C195" s="71"/>
      <c r="D195" s="55" t="s">
        <v>231</v>
      </c>
    </row>
    <row r="196" spans="1:4" ht="15.75" x14ac:dyDescent="0.25">
      <c r="A196" s="72">
        <v>1</v>
      </c>
      <c r="B196" s="75" t="s">
        <v>119</v>
      </c>
      <c r="C196" s="120">
        <v>1</v>
      </c>
    </row>
    <row r="197" spans="1:4" ht="15.75" x14ac:dyDescent="0.25">
      <c r="A197" s="72">
        <v>1</v>
      </c>
      <c r="B197" s="75" t="s">
        <v>120</v>
      </c>
      <c r="C197" s="120">
        <v>1</v>
      </c>
    </row>
    <row r="198" spans="1:4" ht="15.75" x14ac:dyDescent="0.25">
      <c r="A198" s="72">
        <v>1</v>
      </c>
      <c r="B198" s="75" t="s">
        <v>121</v>
      </c>
      <c r="C198" s="120">
        <v>1</v>
      </c>
    </row>
    <row r="199" spans="1:4" ht="15.75" x14ac:dyDescent="0.25">
      <c r="A199" s="72">
        <v>1</v>
      </c>
      <c r="B199" s="75" t="s">
        <v>122</v>
      </c>
      <c r="C199" s="120">
        <v>1</v>
      </c>
    </row>
    <row r="200" spans="1:4" ht="15.75" x14ac:dyDescent="0.25">
      <c r="A200" s="72">
        <v>1</v>
      </c>
      <c r="B200" s="75" t="s">
        <v>123</v>
      </c>
      <c r="C200" s="120">
        <v>1</v>
      </c>
    </row>
    <row r="201" spans="1:4" ht="15.75" x14ac:dyDescent="0.25">
      <c r="A201" s="72">
        <v>1</v>
      </c>
      <c r="B201" s="75" t="s">
        <v>124</v>
      </c>
      <c r="C201" s="120">
        <v>1</v>
      </c>
    </row>
    <row r="202" spans="1:4" ht="47.25" x14ac:dyDescent="0.25">
      <c r="A202" s="76">
        <v>2</v>
      </c>
      <c r="B202" s="77" t="s">
        <v>125</v>
      </c>
      <c r="C202" s="120">
        <v>1</v>
      </c>
    </row>
    <row r="203" spans="1:4" ht="15.75" x14ac:dyDescent="0.25">
      <c r="A203" s="72">
        <v>2</v>
      </c>
      <c r="B203" s="75" t="s">
        <v>126</v>
      </c>
      <c r="C203" s="120">
        <v>1</v>
      </c>
    </row>
    <row r="204" spans="1:4" ht="15.75" x14ac:dyDescent="0.25">
      <c r="A204" s="72">
        <v>2</v>
      </c>
      <c r="B204" s="75" t="s">
        <v>127</v>
      </c>
      <c r="C204" s="120">
        <v>1</v>
      </c>
    </row>
    <row r="205" spans="1:4" ht="15.75" x14ac:dyDescent="0.25">
      <c r="A205" s="72">
        <v>2</v>
      </c>
      <c r="B205" s="75" t="s">
        <v>128</v>
      </c>
      <c r="C205" s="120">
        <v>1</v>
      </c>
    </row>
    <row r="206" spans="1:4" ht="15.75" x14ac:dyDescent="0.25">
      <c r="A206" s="72">
        <v>2</v>
      </c>
      <c r="B206" s="75" t="s">
        <v>129</v>
      </c>
      <c r="C206" s="120">
        <v>1</v>
      </c>
    </row>
    <row r="207" spans="1:4" ht="15.75" x14ac:dyDescent="0.25">
      <c r="A207" s="72">
        <v>2</v>
      </c>
      <c r="B207" s="121" t="s">
        <v>130</v>
      </c>
      <c r="C207" s="120">
        <v>1</v>
      </c>
    </row>
    <row r="208" spans="1:4" ht="15.75" x14ac:dyDescent="0.25">
      <c r="A208" s="72">
        <v>2</v>
      </c>
      <c r="B208" s="121" t="s">
        <v>131</v>
      </c>
      <c r="C208" s="120">
        <v>1</v>
      </c>
    </row>
    <row r="209" spans="1:3" ht="15.75" x14ac:dyDescent="0.25">
      <c r="A209" s="72">
        <v>2</v>
      </c>
      <c r="B209" s="121" t="s">
        <v>132</v>
      </c>
      <c r="C209" s="120">
        <v>1</v>
      </c>
    </row>
    <row r="210" spans="1:3" ht="15.75" x14ac:dyDescent="0.25">
      <c r="A210" s="72">
        <v>2</v>
      </c>
      <c r="B210" s="75" t="s">
        <v>133</v>
      </c>
      <c r="C210" s="120">
        <v>1</v>
      </c>
    </row>
    <row r="211" spans="1:3" ht="15.75" x14ac:dyDescent="0.25">
      <c r="A211" s="72">
        <v>2</v>
      </c>
      <c r="B211" s="75" t="s">
        <v>134</v>
      </c>
      <c r="C211" s="120">
        <v>1</v>
      </c>
    </row>
    <row r="212" spans="1:3" ht="15.75" x14ac:dyDescent="0.25">
      <c r="A212" s="79">
        <v>3</v>
      </c>
      <c r="B212" s="75" t="s">
        <v>135</v>
      </c>
      <c r="C212" s="120">
        <v>1</v>
      </c>
    </row>
    <row r="213" spans="1:3" ht="15.75" x14ac:dyDescent="0.25">
      <c r="A213" s="79">
        <v>3</v>
      </c>
      <c r="B213" s="75" t="s">
        <v>136</v>
      </c>
      <c r="C213" s="120">
        <v>1</v>
      </c>
    </row>
    <row r="214" spans="1:3" ht="15.75" x14ac:dyDescent="0.25">
      <c r="A214" s="79">
        <v>3</v>
      </c>
      <c r="B214" s="130" t="s">
        <v>107</v>
      </c>
      <c r="C214" s="120">
        <v>1</v>
      </c>
    </row>
    <row r="215" spans="1:3" ht="15.75" x14ac:dyDescent="0.25">
      <c r="A215" s="79">
        <v>3</v>
      </c>
      <c r="B215" s="130" t="s">
        <v>137</v>
      </c>
      <c r="C215" s="120">
        <v>1</v>
      </c>
    </row>
    <row r="216" spans="1:3" ht="15.75" x14ac:dyDescent="0.25">
      <c r="A216" s="79">
        <v>3</v>
      </c>
      <c r="B216" s="75" t="s">
        <v>138</v>
      </c>
      <c r="C216" s="120">
        <v>1</v>
      </c>
    </row>
    <row r="217" spans="1:3" ht="15.75" x14ac:dyDescent="0.25">
      <c r="A217" s="72">
        <v>3</v>
      </c>
      <c r="B217" s="75" t="s">
        <v>139</v>
      </c>
      <c r="C217" s="120">
        <v>1</v>
      </c>
    </row>
    <row r="218" spans="1:3" ht="15.75" x14ac:dyDescent="0.25">
      <c r="A218" s="72">
        <v>3</v>
      </c>
      <c r="B218" s="75" t="s">
        <v>140</v>
      </c>
      <c r="C218" s="120">
        <v>1</v>
      </c>
    </row>
    <row r="219" spans="1:3" ht="15.75" x14ac:dyDescent="0.25">
      <c r="A219" s="72">
        <v>3</v>
      </c>
      <c r="B219" s="75" t="s">
        <v>141</v>
      </c>
      <c r="C219" s="120">
        <v>1</v>
      </c>
    </row>
    <row r="220" spans="1:3" ht="15.75" x14ac:dyDescent="0.25">
      <c r="A220" s="72">
        <v>3</v>
      </c>
      <c r="B220" s="122" t="s">
        <v>142</v>
      </c>
      <c r="C220" s="120">
        <v>1</v>
      </c>
    </row>
    <row r="221" spans="1:3" ht="15.75" x14ac:dyDescent="0.25">
      <c r="A221" s="72">
        <v>3</v>
      </c>
      <c r="B221" s="121" t="s">
        <v>143</v>
      </c>
      <c r="C221" s="120">
        <v>1</v>
      </c>
    </row>
    <row r="222" spans="1:3" ht="15.75" x14ac:dyDescent="0.25">
      <c r="A222" s="72">
        <v>3</v>
      </c>
      <c r="B222" s="121" t="s">
        <v>144</v>
      </c>
      <c r="C222" s="120">
        <v>1</v>
      </c>
    </row>
    <row r="223" spans="1:3" ht="15.75" x14ac:dyDescent="0.25">
      <c r="A223" s="72">
        <v>3</v>
      </c>
      <c r="B223" s="75" t="s">
        <v>145</v>
      </c>
      <c r="C223" s="120">
        <v>1</v>
      </c>
    </row>
    <row r="224" spans="1:3" ht="47.25" x14ac:dyDescent="0.25">
      <c r="A224" s="72">
        <v>3</v>
      </c>
      <c r="B224" s="77" t="s">
        <v>146</v>
      </c>
      <c r="C224" s="120">
        <v>1</v>
      </c>
    </row>
    <row r="225" spans="1:3" ht="15.75" x14ac:dyDescent="0.25">
      <c r="A225" s="72">
        <v>3</v>
      </c>
      <c r="B225" s="123" t="s">
        <v>147</v>
      </c>
      <c r="C225" s="120">
        <v>1</v>
      </c>
    </row>
    <row r="226" spans="1:3" ht="15.75" x14ac:dyDescent="0.25">
      <c r="A226" s="72">
        <v>3</v>
      </c>
      <c r="B226" s="123" t="s">
        <v>148</v>
      </c>
      <c r="C226" s="120">
        <v>1</v>
      </c>
    </row>
    <row r="227" spans="1:3" ht="15.75" x14ac:dyDescent="0.25">
      <c r="A227" s="72">
        <v>3</v>
      </c>
      <c r="B227" s="123" t="s">
        <v>149</v>
      </c>
      <c r="C227" s="120">
        <v>1</v>
      </c>
    </row>
    <row r="228" spans="1:3" ht="15.75" x14ac:dyDescent="0.25">
      <c r="A228" s="72">
        <v>3</v>
      </c>
      <c r="B228" s="75" t="s">
        <v>150</v>
      </c>
      <c r="C228" s="120">
        <v>1</v>
      </c>
    </row>
    <row r="229" spans="1:3" ht="15.75" x14ac:dyDescent="0.25">
      <c r="A229" s="72">
        <v>3</v>
      </c>
      <c r="B229" s="75" t="s">
        <v>151</v>
      </c>
      <c r="C229" s="120">
        <v>1</v>
      </c>
    </row>
    <row r="230" spans="1:3" ht="15.75" x14ac:dyDescent="0.25">
      <c r="A230" s="72">
        <v>3</v>
      </c>
      <c r="B230" s="123" t="s">
        <v>152</v>
      </c>
      <c r="C230" s="120">
        <v>1</v>
      </c>
    </row>
    <row r="231" spans="1:3" ht="15.75" x14ac:dyDescent="0.25">
      <c r="A231" s="72">
        <v>3</v>
      </c>
      <c r="B231" s="123" t="s">
        <v>153</v>
      </c>
      <c r="C231" s="120">
        <v>1</v>
      </c>
    </row>
    <row r="232" spans="1:3" ht="15.75" x14ac:dyDescent="0.25">
      <c r="A232" s="72">
        <v>3</v>
      </c>
      <c r="B232" s="130" t="s">
        <v>10</v>
      </c>
      <c r="C232" s="124">
        <v>1.66</v>
      </c>
    </row>
    <row r="233" spans="1:3" ht="15.75" x14ac:dyDescent="0.25">
      <c r="A233" s="79">
        <v>4</v>
      </c>
      <c r="B233" s="75" t="s">
        <v>154</v>
      </c>
      <c r="C233" s="120">
        <v>1</v>
      </c>
    </row>
    <row r="234" spans="1:3" ht="15.75" x14ac:dyDescent="0.25">
      <c r="A234" s="72">
        <v>4</v>
      </c>
      <c r="B234" s="75" t="s">
        <v>155</v>
      </c>
      <c r="C234" s="120">
        <v>1</v>
      </c>
    </row>
    <row r="235" spans="1:3" ht="15.75" x14ac:dyDescent="0.25">
      <c r="A235" s="72">
        <v>4</v>
      </c>
      <c r="B235" s="75" t="s">
        <v>156</v>
      </c>
      <c r="C235" s="120">
        <v>1</v>
      </c>
    </row>
    <row r="236" spans="1:3" ht="15.75" x14ac:dyDescent="0.25">
      <c r="A236" s="72">
        <v>4</v>
      </c>
      <c r="B236" s="125" t="s">
        <v>157</v>
      </c>
      <c r="C236" s="120">
        <v>1</v>
      </c>
    </row>
    <row r="237" spans="1:3" ht="15.75" x14ac:dyDescent="0.25">
      <c r="A237" s="72">
        <v>5</v>
      </c>
      <c r="B237" s="75" t="s">
        <v>158</v>
      </c>
      <c r="C237" s="120">
        <v>1</v>
      </c>
    </row>
    <row r="238" spans="1:3" ht="15.75" x14ac:dyDescent="0.25">
      <c r="A238" s="72">
        <v>6</v>
      </c>
      <c r="B238" s="75" t="s">
        <v>159</v>
      </c>
      <c r="C238" s="120">
        <v>1</v>
      </c>
    </row>
    <row r="239" spans="1:3" ht="15.75" x14ac:dyDescent="0.25">
      <c r="A239" s="72">
        <v>6</v>
      </c>
      <c r="B239" s="75" t="s">
        <v>160</v>
      </c>
      <c r="C239" s="120">
        <v>1</v>
      </c>
    </row>
    <row r="240" spans="1:3" ht="15.75" x14ac:dyDescent="0.25">
      <c r="A240" s="72">
        <v>6</v>
      </c>
      <c r="B240" s="75" t="s">
        <v>161</v>
      </c>
      <c r="C240" s="120">
        <v>1</v>
      </c>
    </row>
    <row r="241" spans="1:9" ht="15.75" x14ac:dyDescent="0.25">
      <c r="A241" s="72">
        <v>6</v>
      </c>
      <c r="B241" s="75" t="s">
        <v>162</v>
      </c>
      <c r="C241" s="120">
        <v>1</v>
      </c>
    </row>
    <row r="242" spans="1:9" ht="15.75" x14ac:dyDescent="0.25">
      <c r="A242" s="72">
        <v>6</v>
      </c>
      <c r="B242" s="130" t="s">
        <v>13</v>
      </c>
      <c r="C242" s="124">
        <v>1.04</v>
      </c>
    </row>
    <row r="243" spans="1:9" ht="15.75" x14ac:dyDescent="0.25">
      <c r="A243" s="72">
        <v>7</v>
      </c>
      <c r="B243" s="75" t="s">
        <v>163</v>
      </c>
      <c r="C243" s="120">
        <v>1</v>
      </c>
    </row>
    <row r="244" spans="1:9" ht="15.75" x14ac:dyDescent="0.25">
      <c r="A244" s="72">
        <v>8</v>
      </c>
      <c r="B244" s="130" t="s">
        <v>12</v>
      </c>
      <c r="C244" s="124">
        <v>1.53</v>
      </c>
    </row>
    <row r="245" spans="1:9" ht="15.75" x14ac:dyDescent="0.25">
      <c r="A245" s="72">
        <v>8</v>
      </c>
      <c r="B245" s="130" t="s">
        <v>164</v>
      </c>
      <c r="C245" s="124">
        <v>1.46</v>
      </c>
    </row>
    <row r="246" spans="1:9" ht="15.75" x14ac:dyDescent="0.25">
      <c r="A246" s="72">
        <v>8</v>
      </c>
      <c r="B246" s="130" t="s">
        <v>9</v>
      </c>
      <c r="C246" s="124">
        <v>1.92</v>
      </c>
    </row>
    <row r="247" spans="1:9" ht="15.75" x14ac:dyDescent="0.25">
      <c r="A247" s="81">
        <v>9</v>
      </c>
      <c r="B247" s="75" t="s">
        <v>165</v>
      </c>
      <c r="C247" s="120">
        <v>1</v>
      </c>
    </row>
    <row r="248" spans="1:9" ht="15.75" x14ac:dyDescent="0.25">
      <c r="A248" s="82"/>
      <c r="B248" s="83" t="s">
        <v>180</v>
      </c>
      <c r="C248" s="126"/>
    </row>
    <row r="249" spans="1:9" x14ac:dyDescent="0.25">
      <c r="A249" s="116"/>
      <c r="B249" s="117"/>
      <c r="C249" s="65"/>
    </row>
    <row r="250" spans="1:9" ht="32.25" customHeight="1" x14ac:dyDescent="0.25">
      <c r="A250" s="164" t="s">
        <v>183</v>
      </c>
      <c r="B250" s="165">
        <v>693</v>
      </c>
      <c r="C250" s="65"/>
      <c r="D250" s="269" t="s">
        <v>232</v>
      </c>
      <c r="E250" s="269"/>
      <c r="F250" s="269"/>
      <c r="G250" s="269"/>
      <c r="H250" s="269"/>
      <c r="I250" s="269"/>
    </row>
    <row r="251" spans="1:9" ht="72" customHeight="1" x14ac:dyDescent="0.25">
      <c r="A251" s="66" t="s">
        <v>117</v>
      </c>
      <c r="B251" s="67" t="s">
        <v>118</v>
      </c>
      <c r="C251" s="119" t="s">
        <v>179</v>
      </c>
      <c r="D251" s="269" t="s">
        <v>215</v>
      </c>
      <c r="E251" s="269"/>
      <c r="F251" s="269"/>
      <c r="G251" s="269"/>
      <c r="H251" s="269"/>
      <c r="I251" s="269"/>
    </row>
    <row r="252" spans="1:9" ht="15.75" x14ac:dyDescent="0.25">
      <c r="A252" s="69">
        <v>2</v>
      </c>
      <c r="B252" s="70">
        <v>3</v>
      </c>
      <c r="C252" s="71"/>
      <c r="D252" s="55" t="s">
        <v>216</v>
      </c>
      <c r="E252" s="55"/>
    </row>
    <row r="253" spans="1:9" ht="15.75" x14ac:dyDescent="0.25">
      <c r="A253" s="72">
        <v>1</v>
      </c>
      <c r="B253" s="73" t="s">
        <v>119</v>
      </c>
      <c r="C253" s="127">
        <v>0</v>
      </c>
      <c r="D253" s="55" t="s">
        <v>233</v>
      </c>
      <c r="E253" s="55"/>
    </row>
    <row r="254" spans="1:9" ht="15.75" x14ac:dyDescent="0.25">
      <c r="A254" s="72">
        <v>1</v>
      </c>
      <c r="B254" s="73" t="s">
        <v>120</v>
      </c>
      <c r="C254" s="127">
        <v>0</v>
      </c>
      <c r="D254" s="55" t="s">
        <v>234</v>
      </c>
      <c r="E254" s="55"/>
    </row>
    <row r="255" spans="1:9" ht="15.75" x14ac:dyDescent="0.25">
      <c r="A255" s="72">
        <v>1</v>
      </c>
      <c r="B255" s="73" t="s">
        <v>121</v>
      </c>
      <c r="C255" s="127">
        <v>0</v>
      </c>
      <c r="D255" s="55" t="s">
        <v>235</v>
      </c>
      <c r="E255" s="55"/>
    </row>
    <row r="256" spans="1:9" ht="15.75" x14ac:dyDescent="0.25">
      <c r="A256" s="72">
        <v>1</v>
      </c>
      <c r="B256" s="73" t="s">
        <v>122</v>
      </c>
      <c r="C256" s="127">
        <v>0</v>
      </c>
      <c r="D256" s="55" t="s">
        <v>187</v>
      </c>
    </row>
    <row r="257" spans="1:7" ht="15.75" x14ac:dyDescent="0.25">
      <c r="A257" s="72">
        <v>1</v>
      </c>
      <c r="B257" s="73" t="s">
        <v>123</v>
      </c>
      <c r="C257" s="127">
        <v>0</v>
      </c>
    </row>
    <row r="258" spans="1:7" ht="15.75" x14ac:dyDescent="0.25">
      <c r="A258" s="72">
        <v>1</v>
      </c>
      <c r="B258" s="75" t="s">
        <v>124</v>
      </c>
      <c r="C258" s="127">
        <v>0</v>
      </c>
      <c r="D258" s="55" t="s">
        <v>277</v>
      </c>
    </row>
    <row r="259" spans="1:7" ht="47.25" x14ac:dyDescent="0.25">
      <c r="A259" s="76">
        <v>2</v>
      </c>
      <c r="B259" s="77" t="s">
        <v>125</v>
      </c>
      <c r="C259" s="127">
        <v>0</v>
      </c>
    </row>
    <row r="260" spans="1:7" ht="15.75" x14ac:dyDescent="0.25">
      <c r="A260" s="72">
        <v>2</v>
      </c>
      <c r="B260" s="73" t="s">
        <v>126</v>
      </c>
      <c r="C260" s="127">
        <v>0</v>
      </c>
    </row>
    <row r="261" spans="1:7" ht="15.75" x14ac:dyDescent="0.25">
      <c r="A261" s="72">
        <v>2</v>
      </c>
      <c r="B261" s="73" t="s">
        <v>127</v>
      </c>
      <c r="C261" s="127">
        <v>0</v>
      </c>
    </row>
    <row r="262" spans="1:7" ht="15.75" x14ac:dyDescent="0.25">
      <c r="A262" s="72">
        <v>2</v>
      </c>
      <c r="B262" s="73" t="s">
        <v>128</v>
      </c>
      <c r="C262" s="127">
        <v>0</v>
      </c>
    </row>
    <row r="263" spans="1:7" ht="15.75" x14ac:dyDescent="0.25">
      <c r="A263" s="72">
        <v>2</v>
      </c>
      <c r="B263" s="73" t="s">
        <v>129</v>
      </c>
      <c r="C263" s="127">
        <v>0</v>
      </c>
    </row>
    <row r="264" spans="1:7" ht="15.75" x14ac:dyDescent="0.25">
      <c r="A264" s="72">
        <v>2</v>
      </c>
      <c r="B264" s="78" t="s">
        <v>130</v>
      </c>
      <c r="C264" s="127">
        <v>0</v>
      </c>
    </row>
    <row r="265" spans="1:7" ht="15.75" x14ac:dyDescent="0.25">
      <c r="A265" s="72">
        <v>2</v>
      </c>
      <c r="B265" s="78" t="s">
        <v>131</v>
      </c>
      <c r="C265" s="127">
        <v>0</v>
      </c>
    </row>
    <row r="266" spans="1:7" ht="15.75" x14ac:dyDescent="0.25">
      <c r="A266" s="72">
        <v>2</v>
      </c>
      <c r="B266" s="78" t="s">
        <v>132</v>
      </c>
      <c r="C266" s="127">
        <v>0</v>
      </c>
    </row>
    <row r="267" spans="1:7" ht="15.75" x14ac:dyDescent="0.25">
      <c r="A267" s="72">
        <v>2</v>
      </c>
      <c r="B267" s="73" t="s">
        <v>133</v>
      </c>
      <c r="C267" s="127">
        <v>0</v>
      </c>
    </row>
    <row r="268" spans="1:7" ht="15.75" x14ac:dyDescent="0.25">
      <c r="A268" s="72">
        <v>2</v>
      </c>
      <c r="B268" s="73" t="s">
        <v>134</v>
      </c>
      <c r="C268" s="127">
        <v>0</v>
      </c>
    </row>
    <row r="269" spans="1:7" ht="15.75" x14ac:dyDescent="0.25">
      <c r="A269" s="79">
        <v>3</v>
      </c>
      <c r="B269" s="75" t="s">
        <v>135</v>
      </c>
      <c r="C269" s="127">
        <v>0</v>
      </c>
      <c r="D269" s="252"/>
      <c r="E269" s="270"/>
      <c r="F269" s="270"/>
      <c r="G269" s="252"/>
    </row>
    <row r="270" spans="1:7" ht="15.75" x14ac:dyDescent="0.25">
      <c r="A270" s="79">
        <v>3</v>
      </c>
      <c r="B270" s="73" t="s">
        <v>136</v>
      </c>
      <c r="C270" s="127">
        <v>0</v>
      </c>
      <c r="D270" s="252"/>
      <c r="E270" s="253"/>
      <c r="F270" s="253"/>
      <c r="G270" s="252"/>
    </row>
    <row r="271" spans="1:7" ht="15.75" x14ac:dyDescent="0.25">
      <c r="A271" s="79">
        <v>3</v>
      </c>
      <c r="B271" s="130" t="s">
        <v>107</v>
      </c>
      <c r="C271" s="127">
        <v>7762</v>
      </c>
      <c r="D271" s="252"/>
      <c r="E271" s="257"/>
      <c r="F271" s="255"/>
      <c r="G271" s="252"/>
    </row>
    <row r="272" spans="1:7" ht="15.75" x14ac:dyDescent="0.25">
      <c r="A272" s="79">
        <v>3</v>
      </c>
      <c r="B272" s="130" t="s">
        <v>137</v>
      </c>
      <c r="C272" s="127">
        <v>5821</v>
      </c>
      <c r="D272" s="252"/>
      <c r="E272" s="257"/>
      <c r="F272" s="258"/>
      <c r="G272" s="252"/>
    </row>
    <row r="273" spans="1:9" ht="15.75" x14ac:dyDescent="0.25">
      <c r="A273" s="79">
        <v>3</v>
      </c>
      <c r="B273" s="75" t="s">
        <v>138</v>
      </c>
      <c r="C273" s="127">
        <v>0</v>
      </c>
    </row>
    <row r="274" spans="1:9" ht="15.75" x14ac:dyDescent="0.25">
      <c r="A274" s="72">
        <v>3</v>
      </c>
      <c r="B274" s="75" t="s">
        <v>139</v>
      </c>
      <c r="C274" s="127">
        <v>0</v>
      </c>
      <c r="E274" s="141" t="s">
        <v>189</v>
      </c>
    </row>
    <row r="275" spans="1:9" ht="15.75" x14ac:dyDescent="0.25">
      <c r="A275" s="72">
        <v>3</v>
      </c>
      <c r="B275" s="75" t="s">
        <v>140</v>
      </c>
      <c r="C275" s="127">
        <v>0</v>
      </c>
      <c r="E275" s="55" t="s">
        <v>236</v>
      </c>
    </row>
    <row r="276" spans="1:9" ht="15.75" x14ac:dyDescent="0.25">
      <c r="A276" s="72">
        <v>3</v>
      </c>
      <c r="B276" s="75" t="s">
        <v>141</v>
      </c>
      <c r="C276" s="127">
        <v>0</v>
      </c>
      <c r="E276" s="55" t="s">
        <v>191</v>
      </c>
    </row>
    <row r="277" spans="1:9" ht="15.75" x14ac:dyDescent="0.25">
      <c r="A277" s="72">
        <v>3</v>
      </c>
      <c r="B277" s="78" t="s">
        <v>142</v>
      </c>
      <c r="C277" s="127">
        <v>0</v>
      </c>
      <c r="E277" s="55" t="s">
        <v>190</v>
      </c>
    </row>
    <row r="278" spans="1:9" ht="15.75" x14ac:dyDescent="0.25">
      <c r="A278" s="72">
        <v>3</v>
      </c>
      <c r="B278" s="78" t="s">
        <v>143</v>
      </c>
      <c r="C278" s="127">
        <v>0</v>
      </c>
      <c r="E278" s="55" t="s">
        <v>237</v>
      </c>
    </row>
    <row r="279" spans="1:9" ht="15.75" x14ac:dyDescent="0.25">
      <c r="A279" s="72">
        <v>3</v>
      </c>
      <c r="B279" s="78" t="s">
        <v>144</v>
      </c>
      <c r="C279" s="127">
        <v>0</v>
      </c>
      <c r="E279" s="55"/>
    </row>
    <row r="280" spans="1:9" ht="30" customHeight="1" x14ac:dyDescent="0.25">
      <c r="A280" s="72">
        <v>3</v>
      </c>
      <c r="B280" s="73" t="s">
        <v>145</v>
      </c>
      <c r="C280" s="127">
        <v>0</v>
      </c>
      <c r="E280" s="269" t="s">
        <v>217</v>
      </c>
      <c r="F280" s="269"/>
      <c r="G280" s="269"/>
      <c r="H280" s="269"/>
      <c r="I280" s="269"/>
    </row>
    <row r="281" spans="1:9" ht="47.25" x14ac:dyDescent="0.25">
      <c r="A281" s="72">
        <v>3</v>
      </c>
      <c r="B281" s="80" t="s">
        <v>146</v>
      </c>
      <c r="C281" s="127">
        <v>0</v>
      </c>
      <c r="E281" s="55" t="s">
        <v>238</v>
      </c>
    </row>
    <row r="282" spans="1:9" ht="15.75" x14ac:dyDescent="0.25">
      <c r="A282" s="72">
        <v>3</v>
      </c>
      <c r="B282" s="73" t="s">
        <v>147</v>
      </c>
      <c r="C282" s="127">
        <v>0</v>
      </c>
    </row>
    <row r="283" spans="1:9" ht="15.75" x14ac:dyDescent="0.25">
      <c r="A283" s="72">
        <v>3</v>
      </c>
      <c r="B283" s="73" t="s">
        <v>148</v>
      </c>
      <c r="C283" s="127">
        <v>0</v>
      </c>
    </row>
    <row r="284" spans="1:9" ht="15.75" x14ac:dyDescent="0.25">
      <c r="A284" s="72">
        <v>3</v>
      </c>
      <c r="B284" s="73" t="s">
        <v>149</v>
      </c>
      <c r="C284" s="127">
        <v>0</v>
      </c>
    </row>
    <row r="285" spans="1:9" ht="15.75" x14ac:dyDescent="0.25">
      <c r="A285" s="72">
        <v>3</v>
      </c>
      <c r="B285" s="73" t="s">
        <v>150</v>
      </c>
      <c r="C285" s="127">
        <v>0</v>
      </c>
    </row>
    <row r="286" spans="1:9" ht="15.75" x14ac:dyDescent="0.25">
      <c r="A286" s="72">
        <v>3</v>
      </c>
      <c r="B286" s="73" t="s">
        <v>151</v>
      </c>
      <c r="C286" s="127">
        <v>0</v>
      </c>
    </row>
    <row r="287" spans="1:9" ht="15.75" x14ac:dyDescent="0.25">
      <c r="A287" s="72">
        <v>3</v>
      </c>
      <c r="B287" s="73" t="s">
        <v>152</v>
      </c>
      <c r="C287" s="127">
        <v>0</v>
      </c>
    </row>
    <row r="288" spans="1:9" ht="15.75" x14ac:dyDescent="0.25">
      <c r="A288" s="72">
        <v>3</v>
      </c>
      <c r="B288" s="73" t="s">
        <v>153</v>
      </c>
      <c r="C288" s="127">
        <v>0</v>
      </c>
    </row>
    <row r="289" spans="1:8" ht="15.75" x14ac:dyDescent="0.25">
      <c r="A289" s="72">
        <v>3</v>
      </c>
      <c r="B289" s="130" t="s">
        <v>10</v>
      </c>
      <c r="C289" s="127">
        <v>1047881</v>
      </c>
    </row>
    <row r="290" spans="1:8" ht="15.75" x14ac:dyDescent="0.25">
      <c r="A290" s="79">
        <v>4</v>
      </c>
      <c r="B290" s="75" t="s">
        <v>154</v>
      </c>
      <c r="C290" s="127">
        <v>0</v>
      </c>
    </row>
    <row r="291" spans="1:8" ht="15.75" x14ac:dyDescent="0.25">
      <c r="A291" s="72">
        <v>4</v>
      </c>
      <c r="B291" s="73" t="s">
        <v>155</v>
      </c>
      <c r="C291" s="127">
        <v>0</v>
      </c>
    </row>
    <row r="292" spans="1:8" ht="15.75" x14ac:dyDescent="0.25">
      <c r="A292" s="72">
        <v>4</v>
      </c>
      <c r="B292" s="73" t="s">
        <v>156</v>
      </c>
      <c r="C292" s="127">
        <v>0</v>
      </c>
    </row>
    <row r="293" spans="1:8" ht="15.75" x14ac:dyDescent="0.25">
      <c r="A293" s="72">
        <v>4</v>
      </c>
      <c r="B293" s="73" t="s">
        <v>157</v>
      </c>
      <c r="C293" s="127">
        <v>0</v>
      </c>
    </row>
    <row r="294" spans="1:8" ht="15.75" x14ac:dyDescent="0.25">
      <c r="A294" s="72">
        <v>5</v>
      </c>
      <c r="B294" s="73" t="s">
        <v>158</v>
      </c>
      <c r="C294" s="127">
        <v>0</v>
      </c>
    </row>
    <row r="295" spans="1:8" ht="15.75" x14ac:dyDescent="0.25">
      <c r="A295" s="72">
        <v>6</v>
      </c>
      <c r="B295" s="73" t="s">
        <v>159</v>
      </c>
      <c r="C295" s="127">
        <v>0</v>
      </c>
    </row>
    <row r="296" spans="1:8" ht="15.75" x14ac:dyDescent="0.25">
      <c r="A296" s="72">
        <v>6</v>
      </c>
      <c r="B296" s="73" t="s">
        <v>160</v>
      </c>
      <c r="C296" s="127">
        <v>0</v>
      </c>
    </row>
    <row r="297" spans="1:8" ht="15.75" x14ac:dyDescent="0.25">
      <c r="A297" s="72">
        <v>6</v>
      </c>
      <c r="B297" s="73" t="s">
        <v>161</v>
      </c>
      <c r="C297" s="127">
        <v>0</v>
      </c>
      <c r="D297" s="252"/>
      <c r="E297" s="270"/>
      <c r="F297" s="270"/>
      <c r="G297" s="252"/>
      <c r="H297" s="252"/>
    </row>
    <row r="298" spans="1:8" ht="15.75" x14ac:dyDescent="0.25">
      <c r="A298" s="72">
        <v>6</v>
      </c>
      <c r="B298" s="73" t="s">
        <v>162</v>
      </c>
      <c r="C298" s="127">
        <v>0</v>
      </c>
      <c r="D298" s="252"/>
      <c r="E298" s="253"/>
      <c r="F298" s="253"/>
      <c r="G298" s="252"/>
      <c r="H298" s="252"/>
    </row>
    <row r="299" spans="1:8" ht="15.75" x14ac:dyDescent="0.25">
      <c r="A299" s="72">
        <v>6</v>
      </c>
      <c r="B299" s="130" t="s">
        <v>13</v>
      </c>
      <c r="C299" s="127">
        <v>7452965.9199999999</v>
      </c>
      <c r="D299" s="252"/>
      <c r="E299" s="254"/>
      <c r="F299" s="255"/>
      <c r="G299" s="252"/>
      <c r="H299" s="252"/>
    </row>
    <row r="300" spans="1:8" ht="15.75" x14ac:dyDescent="0.25">
      <c r="A300" s="72">
        <v>7</v>
      </c>
      <c r="B300" s="73" t="s">
        <v>163</v>
      </c>
      <c r="C300" s="127">
        <v>0</v>
      </c>
      <c r="D300" s="252"/>
      <c r="E300" s="254"/>
      <c r="F300" s="256"/>
      <c r="G300" s="252"/>
      <c r="H300" s="252"/>
    </row>
    <row r="301" spans="1:8" ht="15.75" x14ac:dyDescent="0.25">
      <c r="A301" s="72">
        <v>8</v>
      </c>
      <c r="B301" s="130" t="s">
        <v>12</v>
      </c>
      <c r="C301" s="127">
        <v>12797701</v>
      </c>
      <c r="D301" s="252"/>
      <c r="E301" s="252"/>
      <c r="F301" s="252"/>
      <c r="G301" s="252"/>
      <c r="H301" s="252"/>
    </row>
    <row r="302" spans="1:8" ht="15.75" x14ac:dyDescent="0.25">
      <c r="A302" s="72">
        <v>8</v>
      </c>
      <c r="B302" s="130" t="s">
        <v>164</v>
      </c>
      <c r="C302" s="127">
        <v>5916889</v>
      </c>
      <c r="D302" s="252"/>
      <c r="E302" s="252"/>
      <c r="F302" s="252"/>
      <c r="G302" s="252"/>
      <c r="H302" s="252"/>
    </row>
    <row r="303" spans="1:8" ht="15.75" x14ac:dyDescent="0.25">
      <c r="A303" s="72">
        <v>8</v>
      </c>
      <c r="B303" s="130" t="s">
        <v>9</v>
      </c>
      <c r="C303" s="127">
        <v>8222195</v>
      </c>
      <c r="D303" s="252"/>
      <c r="E303" s="257"/>
      <c r="F303" s="255"/>
      <c r="G303" s="252"/>
      <c r="H303" s="252"/>
    </row>
    <row r="304" spans="1:8" ht="15.75" x14ac:dyDescent="0.25">
      <c r="A304" s="81">
        <v>9</v>
      </c>
      <c r="B304" s="73" t="s">
        <v>165</v>
      </c>
      <c r="C304" s="127">
        <v>0</v>
      </c>
    </row>
    <row r="305" spans="1:10" ht="15.75" x14ac:dyDescent="0.25">
      <c r="A305" s="81"/>
      <c r="B305" s="128" t="s">
        <v>181</v>
      </c>
      <c r="C305" s="127"/>
    </row>
    <row r="306" spans="1:10" ht="15.75" x14ac:dyDescent="0.25">
      <c r="A306" s="82"/>
      <c r="B306" s="129" t="s">
        <v>182</v>
      </c>
      <c r="C306" s="251">
        <v>35451215</v>
      </c>
      <c r="D306" s="166" t="s">
        <v>239</v>
      </c>
      <c r="E306" s="167"/>
      <c r="F306" s="168"/>
      <c r="G306" s="169"/>
      <c r="H306" s="169"/>
      <c r="I306" s="170"/>
      <c r="J306" s="171"/>
    </row>
    <row r="308" spans="1:10" x14ac:dyDescent="0.25">
      <c r="A308" s="55" t="s">
        <v>240</v>
      </c>
    </row>
    <row r="309" spans="1:10" x14ac:dyDescent="0.25">
      <c r="A309" s="55" t="s">
        <v>197</v>
      </c>
    </row>
    <row r="310" spans="1:10" s="137" customFormat="1" x14ac:dyDescent="0.25">
      <c r="A310" s="55" t="s">
        <v>218</v>
      </c>
    </row>
    <row r="311" spans="1:10" s="137" customFormat="1" x14ac:dyDescent="0.25">
      <c r="A311" s="55" t="s">
        <v>219</v>
      </c>
    </row>
    <row r="312" spans="1:10" s="137" customFormat="1" x14ac:dyDescent="0.25">
      <c r="A312" s="55" t="s">
        <v>220</v>
      </c>
    </row>
    <row r="313" spans="1:10" s="137" customFormat="1" x14ac:dyDescent="0.25">
      <c r="A313" s="55" t="s">
        <v>241</v>
      </c>
    </row>
    <row r="314" spans="1:10" s="137" customFormat="1" x14ac:dyDescent="0.25">
      <c r="A314" s="55"/>
    </row>
    <row r="315" spans="1:10" s="137" customFormat="1" x14ac:dyDescent="0.25">
      <c r="A315" s="55" t="s">
        <v>221</v>
      </c>
    </row>
    <row r="316" spans="1:10" s="199" customFormat="1" x14ac:dyDescent="0.25">
      <c r="A316" s="55"/>
    </row>
    <row r="317" spans="1:10" s="199" customFormat="1" x14ac:dyDescent="0.25">
      <c r="A317" s="205" t="s">
        <v>290</v>
      </c>
      <c r="B317" s="206"/>
      <c r="C317" s="206"/>
      <c r="D317" s="206"/>
      <c r="E317" s="206"/>
      <c r="F317" s="206"/>
      <c r="G317" s="206"/>
      <c r="H317" s="206"/>
      <c r="I317" s="206"/>
      <c r="J317" s="206"/>
    </row>
    <row r="318" spans="1:10" s="199" customFormat="1" x14ac:dyDescent="0.25">
      <c r="A318" s="205" t="s">
        <v>291</v>
      </c>
      <c r="B318" s="206"/>
      <c r="C318" s="206"/>
      <c r="D318" s="206"/>
      <c r="E318" s="206"/>
      <c r="F318" s="206"/>
      <c r="G318" s="206"/>
      <c r="H318" s="206"/>
      <c r="I318" s="206"/>
      <c r="J318" s="206"/>
    </row>
    <row r="319" spans="1:10" s="199" customFormat="1" x14ac:dyDescent="0.25">
      <c r="A319" s="55"/>
    </row>
    <row r="320" spans="1:10" s="199" customFormat="1" x14ac:dyDescent="0.25">
      <c r="A320" s="55"/>
    </row>
    <row r="321" spans="1:7" x14ac:dyDescent="0.25">
      <c r="A321" s="203" t="s">
        <v>288</v>
      </c>
    </row>
    <row r="322" spans="1:7" x14ac:dyDescent="0.25">
      <c r="A322" s="55" t="s">
        <v>196</v>
      </c>
    </row>
    <row r="324" spans="1:7" x14ac:dyDescent="0.25">
      <c r="A324" s="286" t="s">
        <v>358</v>
      </c>
      <c r="B324" s="286"/>
      <c r="C324" s="286"/>
      <c r="D324" s="286"/>
      <c r="E324" s="286"/>
      <c r="F324" s="286"/>
    </row>
    <row r="325" spans="1:7" x14ac:dyDescent="0.25">
      <c r="A325" s="139"/>
      <c r="B325" s="139"/>
      <c r="C325" s="139" t="s">
        <v>171</v>
      </c>
      <c r="D325" s="139" t="s">
        <v>172</v>
      </c>
      <c r="E325" s="139" t="s">
        <v>173</v>
      </c>
      <c r="F325" s="139" t="s">
        <v>22</v>
      </c>
    </row>
    <row r="326" spans="1:7" x14ac:dyDescent="0.25">
      <c r="A326" s="138" t="s">
        <v>254</v>
      </c>
      <c r="B326" s="189">
        <v>-3880.8</v>
      </c>
      <c r="C326" s="138"/>
      <c r="D326" s="138"/>
      <c r="E326" s="138"/>
      <c r="F326" s="138"/>
    </row>
    <row r="327" spans="1:7" x14ac:dyDescent="0.25">
      <c r="A327" s="138" t="s">
        <v>255</v>
      </c>
      <c r="B327" s="189">
        <v>-9055.2000000000007</v>
      </c>
      <c r="C327" s="138"/>
      <c r="D327" s="138"/>
      <c r="E327" s="138"/>
      <c r="F327" s="138"/>
    </row>
    <row r="328" spans="1:7" x14ac:dyDescent="0.25">
      <c r="A328" s="138" t="s">
        <v>15</v>
      </c>
      <c r="B328" s="189">
        <v>269454.57000000007</v>
      </c>
      <c r="C328" s="145">
        <v>269454.57000000007</v>
      </c>
      <c r="D328" s="144">
        <v>0</v>
      </c>
      <c r="E328" s="146">
        <v>45062.33</v>
      </c>
      <c r="F328" s="59">
        <f>SUM(C328:E328)</f>
        <v>314516.90000000008</v>
      </c>
      <c r="G328" s="59"/>
    </row>
    <row r="329" spans="1:7" x14ac:dyDescent="0.25">
      <c r="A329" s="138" t="s">
        <v>16</v>
      </c>
      <c r="B329" s="145">
        <v>-28667.100000000006</v>
      </c>
      <c r="C329" s="145">
        <v>-28667.100000000006</v>
      </c>
      <c r="D329" s="144">
        <v>0</v>
      </c>
      <c r="E329" s="146">
        <v>8600.1299999999992</v>
      </c>
      <c r="F329" s="59">
        <f t="shared" ref="F329:F332" si="9">SUM(C329:E329)</f>
        <v>-20066.970000000008</v>
      </c>
    </row>
    <row r="330" spans="1:7" x14ac:dyDescent="0.25">
      <c r="A330" s="138" t="s">
        <v>17</v>
      </c>
      <c r="B330" s="145">
        <v>294053.76000000001</v>
      </c>
      <c r="C330" s="145">
        <v>294053.76000000001</v>
      </c>
      <c r="D330" s="144">
        <v>0</v>
      </c>
      <c r="E330" s="146">
        <v>33929.279999999999</v>
      </c>
      <c r="F330" s="59">
        <f t="shared" si="9"/>
        <v>327983.04000000004</v>
      </c>
    </row>
    <row r="331" spans="1:7" x14ac:dyDescent="0.25">
      <c r="A331" s="138" t="s">
        <v>18</v>
      </c>
      <c r="B331" s="145">
        <v>-62580.67</v>
      </c>
      <c r="C331" s="145">
        <v>-62580.67</v>
      </c>
      <c r="D331" s="145">
        <v>20131.649999999998</v>
      </c>
      <c r="E331" s="146">
        <v>0</v>
      </c>
      <c r="F331" s="59">
        <f t="shared" si="9"/>
        <v>-42449.020000000004</v>
      </c>
    </row>
    <row r="332" spans="1:7" x14ac:dyDescent="0.25">
      <c r="A332" s="138" t="s">
        <v>186</v>
      </c>
      <c r="B332" s="144">
        <v>0</v>
      </c>
      <c r="C332" s="144">
        <v>0</v>
      </c>
      <c r="D332" s="145">
        <v>82882.8</v>
      </c>
      <c r="E332" s="146">
        <v>14414.4</v>
      </c>
      <c r="F332" s="59">
        <f t="shared" si="9"/>
        <v>97297.2</v>
      </c>
    </row>
    <row r="333" spans="1:7" x14ac:dyDescent="0.25">
      <c r="A333" s="138"/>
      <c r="B333" s="138">
        <f>SUM(B326:B332)</f>
        <v>459324.56000000011</v>
      </c>
      <c r="C333" s="190">
        <f>SUM(C328:C332)</f>
        <v>472260.56000000011</v>
      </c>
      <c r="D333" s="140">
        <f>SUM(D328:D332)</f>
        <v>103014.45</v>
      </c>
      <c r="E333" s="191">
        <f>SUM(E328:E332)</f>
        <v>102006.13999999998</v>
      </c>
      <c r="F333" s="59">
        <f>SUM(F328:F332)</f>
        <v>677281.15</v>
      </c>
    </row>
    <row r="334" spans="1:7" x14ac:dyDescent="0.25">
      <c r="B334" t="s">
        <v>256</v>
      </c>
      <c r="C334" t="s">
        <v>174</v>
      </c>
      <c r="D334" t="s">
        <v>175</v>
      </c>
      <c r="E334" t="s">
        <v>176</v>
      </c>
    </row>
    <row r="336" spans="1:7" x14ac:dyDescent="0.25">
      <c r="A336" s="55" t="s">
        <v>252</v>
      </c>
    </row>
    <row r="337" spans="1:9" s="137" customFormat="1" x14ac:dyDescent="0.25">
      <c r="A337" s="55" t="s">
        <v>242</v>
      </c>
    </row>
    <row r="338" spans="1:9" s="137" customFormat="1" x14ac:dyDescent="0.25">
      <c r="A338" s="55" t="s">
        <v>222</v>
      </c>
    </row>
    <row r="339" spans="1:9" s="172" customFormat="1" x14ac:dyDescent="0.25">
      <c r="A339" s="55" t="s">
        <v>243</v>
      </c>
    </row>
    <row r="340" spans="1:9" x14ac:dyDescent="0.25">
      <c r="A340" s="55" t="s">
        <v>208</v>
      </c>
    </row>
    <row r="341" spans="1:9" x14ac:dyDescent="0.25">
      <c r="A341" s="55" t="s">
        <v>244</v>
      </c>
    </row>
    <row r="342" spans="1:9" s="137" customFormat="1" x14ac:dyDescent="0.25">
      <c r="A342" s="55"/>
    </row>
    <row r="343" spans="1:9" s="137" customFormat="1" x14ac:dyDescent="0.25">
      <c r="A343" s="55"/>
    </row>
    <row r="344" spans="1:9" x14ac:dyDescent="0.25">
      <c r="B344" s="166" t="s">
        <v>223</v>
      </c>
      <c r="C344" s="170"/>
      <c r="D344" s="170"/>
      <c r="E344" s="170"/>
      <c r="F344" s="171"/>
    </row>
    <row r="345" spans="1:9" x14ac:dyDescent="0.25">
      <c r="A345" s="137"/>
      <c r="B345" s="143"/>
      <c r="C345" s="143"/>
      <c r="D345" s="143"/>
      <c r="E345" s="143"/>
      <c r="F345" s="143"/>
      <c r="G345" s="137"/>
    </row>
    <row r="346" spans="1:9" x14ac:dyDescent="0.25">
      <c r="A346" s="137"/>
      <c r="B346" s="289" t="s">
        <v>198</v>
      </c>
      <c r="C346" s="290"/>
      <c r="D346" s="290"/>
      <c r="E346" s="290"/>
      <c r="F346" s="291"/>
      <c r="G346" s="137"/>
    </row>
    <row r="347" spans="1:9" x14ac:dyDescent="0.25">
      <c r="A347" s="137"/>
      <c r="B347" s="292"/>
      <c r="C347" s="293"/>
      <c r="D347" s="293"/>
      <c r="E347" s="293"/>
      <c r="F347" s="294"/>
      <c r="G347" s="137"/>
    </row>
    <row r="348" spans="1:9" x14ac:dyDescent="0.25">
      <c r="A348" s="137" t="s">
        <v>167</v>
      </c>
      <c r="B348" s="295"/>
      <c r="C348" s="296"/>
      <c r="D348" s="296"/>
      <c r="E348" s="296"/>
      <c r="F348" s="297"/>
      <c r="G348" s="137"/>
    </row>
    <row r="349" spans="1:9" x14ac:dyDescent="0.25">
      <c r="A349" s="137"/>
      <c r="B349" s="143"/>
      <c r="C349" s="143"/>
      <c r="D349" s="143"/>
      <c r="E349" s="143"/>
      <c r="F349" s="143"/>
      <c r="G349" s="137"/>
    </row>
    <row r="350" spans="1:9" x14ac:dyDescent="0.25">
      <c r="A350" s="137"/>
      <c r="B350" s="271" t="s">
        <v>199</v>
      </c>
      <c r="C350" s="272"/>
      <c r="D350" s="272"/>
      <c r="E350" s="272"/>
      <c r="F350" s="273"/>
      <c r="G350" s="137"/>
    </row>
    <row r="351" spans="1:9" x14ac:dyDescent="0.25">
      <c r="A351" s="137"/>
      <c r="B351" s="274"/>
      <c r="C351" s="275"/>
      <c r="D351" s="275"/>
      <c r="E351" s="275"/>
      <c r="F351" s="276"/>
      <c r="G351" s="183"/>
      <c r="H351" s="183"/>
      <c r="I351" s="183"/>
    </row>
    <row r="352" spans="1:9" x14ac:dyDescent="0.25">
      <c r="A352" s="137"/>
      <c r="B352" s="144">
        <v>0</v>
      </c>
      <c r="C352" s="145">
        <v>269454.57000000007</v>
      </c>
      <c r="D352" s="146">
        <v>45062.33</v>
      </c>
      <c r="E352" s="147">
        <f>SUM(B352:D352)</f>
        <v>314516.90000000008</v>
      </c>
      <c r="F352" s="148" t="s">
        <v>12</v>
      </c>
      <c r="G352" s="299" t="s">
        <v>225</v>
      </c>
      <c r="H352" s="300"/>
      <c r="I352" s="301"/>
    </row>
    <row r="353" spans="1:9" x14ac:dyDescent="0.25">
      <c r="A353" s="137"/>
      <c r="B353" s="144">
        <v>0</v>
      </c>
      <c r="C353" s="145">
        <v>-28667.100000000006</v>
      </c>
      <c r="D353" s="146">
        <v>8600.1299999999992</v>
      </c>
      <c r="E353" s="147">
        <f>SUM(B353:D353)</f>
        <v>-20066.970000000008</v>
      </c>
      <c r="F353" s="148" t="s">
        <v>11</v>
      </c>
      <c r="G353" s="302"/>
      <c r="H353" s="303"/>
      <c r="I353" s="304"/>
    </row>
    <row r="354" spans="1:9" x14ac:dyDescent="0.25">
      <c r="A354" s="137"/>
      <c r="B354" s="144">
        <v>0</v>
      </c>
      <c r="C354" s="145">
        <v>294053.76000000001</v>
      </c>
      <c r="D354" s="146">
        <v>33929.279999999999</v>
      </c>
      <c r="E354" s="147">
        <f>SUM(B354:D354)</f>
        <v>327983.04000000004</v>
      </c>
      <c r="F354" s="148" t="s">
        <v>9</v>
      </c>
      <c r="G354" s="305"/>
      <c r="H354" s="306"/>
      <c r="I354" s="307"/>
    </row>
    <row r="355" spans="1:9" ht="23.25" x14ac:dyDescent="0.25">
      <c r="A355" s="137"/>
      <c r="B355" s="149">
        <v>20131.649999999998</v>
      </c>
      <c r="C355" s="145">
        <v>-62580.67</v>
      </c>
      <c r="D355" s="146">
        <v>0</v>
      </c>
      <c r="E355" s="147">
        <f>SUM(B355:D355)</f>
        <v>-42449.020000000004</v>
      </c>
      <c r="F355" s="148" t="s">
        <v>10</v>
      </c>
      <c r="G355" s="137"/>
    </row>
    <row r="356" spans="1:9" x14ac:dyDescent="0.25">
      <c r="A356" s="137"/>
      <c r="B356" s="150">
        <v>82882.8</v>
      </c>
      <c r="C356" s="144">
        <v>0</v>
      </c>
      <c r="D356" s="146">
        <v>14414.4</v>
      </c>
      <c r="E356" s="147">
        <f>SUM(B356:D356)</f>
        <v>97297.2</v>
      </c>
      <c r="F356" s="148" t="s">
        <v>13</v>
      </c>
      <c r="G356" s="137"/>
    </row>
    <row r="357" spans="1:9" x14ac:dyDescent="0.25">
      <c r="A357" s="137"/>
      <c r="B357" s="151">
        <f>SUM(B352:B356)</f>
        <v>103014.45</v>
      </c>
      <c r="C357" s="152">
        <f>SUM(C352:C356)</f>
        <v>472260.56000000011</v>
      </c>
      <c r="D357" s="150">
        <f>SUM(D352:D356)</f>
        <v>102006.13999999998</v>
      </c>
      <c r="E357" s="153">
        <f>SUM(E352:E356)</f>
        <v>677281.15</v>
      </c>
      <c r="F357" s="154" t="s">
        <v>22</v>
      </c>
      <c r="G357" s="137"/>
    </row>
    <row r="358" spans="1:9" ht="68.25" x14ac:dyDescent="0.25">
      <c r="A358" s="137"/>
      <c r="B358" s="148" t="s">
        <v>200</v>
      </c>
      <c r="C358" s="148" t="s">
        <v>201</v>
      </c>
      <c r="D358" s="148" t="s">
        <v>202</v>
      </c>
      <c r="E358" s="155" t="s">
        <v>203</v>
      </c>
      <c r="F358" s="180"/>
      <c r="G358" s="137"/>
    </row>
    <row r="359" spans="1:9" ht="68.25" x14ac:dyDescent="0.25">
      <c r="A359" s="137"/>
      <c r="B359" s="283" t="s">
        <v>204</v>
      </c>
      <c r="C359" s="284"/>
      <c r="D359" s="285"/>
      <c r="E359" s="155" t="s">
        <v>205</v>
      </c>
      <c r="F359" s="180"/>
      <c r="G359" s="137"/>
    </row>
    <row r="360" spans="1:9" x14ac:dyDescent="0.25">
      <c r="A360" s="137"/>
      <c r="B360" s="143"/>
      <c r="C360" s="143"/>
      <c r="D360" s="156" t="s">
        <v>12</v>
      </c>
      <c r="E360" s="147">
        <f>-E352</f>
        <v>-314516.90000000008</v>
      </c>
      <c r="F360" s="157"/>
      <c r="G360" s="137"/>
    </row>
    <row r="361" spans="1:9" x14ac:dyDescent="0.25">
      <c r="A361" s="137"/>
      <c r="B361" s="143"/>
      <c r="C361" s="143"/>
      <c r="D361" s="148" t="s">
        <v>11</v>
      </c>
      <c r="E361" s="147">
        <f>-E353</f>
        <v>20066.970000000008</v>
      </c>
      <c r="F361" s="158"/>
      <c r="G361" s="137"/>
    </row>
    <row r="362" spans="1:9" x14ac:dyDescent="0.25">
      <c r="A362" s="137"/>
      <c r="B362" s="143"/>
      <c r="C362" s="143"/>
      <c r="D362" s="148" t="s">
        <v>9</v>
      </c>
      <c r="E362" s="147">
        <f>-E354</f>
        <v>-327983.04000000004</v>
      </c>
      <c r="F362" s="159"/>
      <c r="G362" s="137"/>
    </row>
    <row r="363" spans="1:9" x14ac:dyDescent="0.25">
      <c r="A363" s="137"/>
      <c r="B363" s="143"/>
      <c r="C363" s="143"/>
      <c r="D363" s="148" t="s">
        <v>10</v>
      </c>
      <c r="E363" s="147">
        <f>-E355</f>
        <v>42449.020000000004</v>
      </c>
      <c r="F363" s="160"/>
      <c r="G363" s="137"/>
    </row>
    <row r="364" spans="1:9" x14ac:dyDescent="0.25">
      <c r="A364" s="137"/>
      <c r="B364" s="143"/>
      <c r="C364" s="143"/>
      <c r="D364" s="148" t="s">
        <v>13</v>
      </c>
      <c r="E364" s="147">
        <f>-E356</f>
        <v>-97297.2</v>
      </c>
      <c r="F364" s="192">
        <f>SUM(E360:E364)</f>
        <v>-677281.15</v>
      </c>
      <c r="G364" s="137"/>
    </row>
    <row r="365" spans="1:9" ht="45.75" x14ac:dyDescent="0.25">
      <c r="A365" s="137"/>
      <c r="B365" s="143"/>
      <c r="C365" s="143"/>
      <c r="D365" s="143"/>
      <c r="E365" s="162" t="s">
        <v>253</v>
      </c>
      <c r="F365" s="163" t="s">
        <v>207</v>
      </c>
      <c r="G365" s="137"/>
    </row>
    <row r="366" spans="1:9" x14ac:dyDescent="0.25">
      <c r="A366" s="137"/>
      <c r="B366" s="137"/>
      <c r="C366" s="137"/>
      <c r="D366" s="137"/>
      <c r="E366" s="137"/>
      <c r="F366" s="137"/>
      <c r="G366" s="137"/>
    </row>
    <row r="367" spans="1:9" x14ac:dyDescent="0.25">
      <c r="A367" s="205" t="s">
        <v>293</v>
      </c>
      <c r="B367" s="206"/>
      <c r="C367" s="206"/>
      <c r="D367" s="206"/>
      <c r="E367" s="206"/>
      <c r="F367" s="206"/>
    </row>
    <row r="369" spans="1:1" x14ac:dyDescent="0.25">
      <c r="A369" s="203" t="s">
        <v>289</v>
      </c>
    </row>
    <row r="370" spans="1:1" x14ac:dyDescent="0.25">
      <c r="A370" t="s">
        <v>280</v>
      </c>
    </row>
    <row r="373" spans="1:1" x14ac:dyDescent="0.25">
      <c r="A373" s="203" t="s">
        <v>294</v>
      </c>
    </row>
    <row r="374" spans="1:1" x14ac:dyDescent="0.25">
      <c r="A374" t="s">
        <v>295</v>
      </c>
    </row>
    <row r="376" spans="1:1" x14ac:dyDescent="0.25">
      <c r="A376" s="203" t="s">
        <v>296</v>
      </c>
    </row>
    <row r="377" spans="1:1" x14ac:dyDescent="0.25">
      <c r="A377" s="199" t="s">
        <v>297</v>
      </c>
    </row>
    <row r="380" spans="1:1" x14ac:dyDescent="0.25">
      <c r="A380" s="203" t="s">
        <v>298</v>
      </c>
    </row>
    <row r="381" spans="1:1" x14ac:dyDescent="0.25">
      <c r="A381" s="199" t="s">
        <v>299</v>
      </c>
    </row>
    <row r="384" spans="1:1" x14ac:dyDescent="0.25">
      <c r="A384" s="203" t="s">
        <v>300</v>
      </c>
    </row>
    <row r="385" spans="1:1" x14ac:dyDescent="0.25">
      <c r="A385" s="199" t="s">
        <v>301</v>
      </c>
    </row>
    <row r="388" spans="1:1" x14ac:dyDescent="0.25">
      <c r="A388" s="203" t="s">
        <v>302</v>
      </c>
    </row>
    <row r="389" spans="1:1" x14ac:dyDescent="0.25">
      <c r="A389" s="199" t="s">
        <v>303</v>
      </c>
    </row>
    <row r="392" spans="1:1" x14ac:dyDescent="0.25">
      <c r="A392" s="203" t="s">
        <v>304</v>
      </c>
    </row>
    <row r="393" spans="1:1" x14ac:dyDescent="0.25">
      <c r="A393" s="199" t="s">
        <v>305</v>
      </c>
    </row>
  </sheetData>
  <mergeCells count="24">
    <mergeCell ref="B359:D359"/>
    <mergeCell ref="A324:F324"/>
    <mergeCell ref="A5:S5"/>
    <mergeCell ref="G44:K44"/>
    <mergeCell ref="A39:S39"/>
    <mergeCell ref="E297:F297"/>
    <mergeCell ref="B346:F348"/>
    <mergeCell ref="A62:B62"/>
    <mergeCell ref="C62:D62"/>
    <mergeCell ref="E62:F62"/>
    <mergeCell ref="G62:H62"/>
    <mergeCell ref="G352:I354"/>
    <mergeCell ref="F112:I112"/>
    <mergeCell ref="D137:I140"/>
    <mergeCell ref="D250:I250"/>
    <mergeCell ref="D251:I251"/>
    <mergeCell ref="E280:I280"/>
    <mergeCell ref="E269:F269"/>
    <mergeCell ref="B350:F351"/>
    <mergeCell ref="G45:K45"/>
    <mergeCell ref="G46:K46"/>
    <mergeCell ref="B59:H59"/>
    <mergeCell ref="B60:H60"/>
    <mergeCell ref="B61:H61"/>
  </mergeCells>
  <conditionalFormatting sqref="C196:C241 C247">
    <cfRule type="cellIs" dxfId="9" priority="6" stopIfTrue="1" operator="between">
      <formula>1.01</formula>
      <formula>1.08</formula>
    </cfRule>
    <cfRule type="cellIs" dxfId="8" priority="7" stopIfTrue="1" operator="between">
      <formula>1.08</formula>
      <formula>1.16</formula>
    </cfRule>
    <cfRule type="cellIs" dxfId="7" priority="8" stopIfTrue="1" operator="equal">
      <formula>1</formula>
    </cfRule>
  </conditionalFormatting>
  <conditionalFormatting sqref="C196:C241 C247">
    <cfRule type="cellIs" dxfId="6" priority="9" stopIfTrue="1" operator="equal">
      <formula>1</formula>
    </cfRule>
    <cfRule type="cellIs" dxfId="5" priority="10" stopIfTrue="1" operator="greaterThan">
      <formula>1</formula>
    </cfRule>
  </conditionalFormatting>
  <conditionalFormatting sqref="C242:C246">
    <cfRule type="cellIs" dxfId="4" priority="1" stopIfTrue="1" operator="between">
      <formula>1.01</formula>
      <formula>1.08</formula>
    </cfRule>
    <cfRule type="cellIs" dxfId="3" priority="2" stopIfTrue="1" operator="between">
      <formula>1.08</formula>
      <formula>1.16</formula>
    </cfRule>
    <cfRule type="cellIs" dxfId="2" priority="3" stopIfTrue="1" operator="equal">
      <formula>1</formula>
    </cfRule>
  </conditionalFormatting>
  <conditionalFormatting sqref="C242:C246">
    <cfRule type="cellIs" dxfId="1" priority="4" stopIfTrue="1" operator="equal">
      <formula>1</formula>
    </cfRule>
    <cfRule type="cellIs" dxfId="0" priority="5" stopIfTrue="1" operator="greaterThan">
      <formula>1</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4:J24"/>
  <sheetViews>
    <sheetView workbookViewId="0">
      <selection activeCell="C24" sqref="C24"/>
    </sheetView>
  </sheetViews>
  <sheetFormatPr defaultRowHeight="15" x14ac:dyDescent="0.25"/>
  <cols>
    <col min="1" max="2" width="9.140625" style="137"/>
    <col min="3" max="3" width="24.28515625" style="137" customWidth="1"/>
    <col min="4" max="4" width="19.85546875" style="137" customWidth="1"/>
    <col min="5" max="5" width="20" style="137" customWidth="1"/>
    <col min="6" max="6" width="18" style="137" customWidth="1"/>
    <col min="7" max="7" width="22.42578125" style="137" customWidth="1"/>
    <col min="8" max="9" width="9.140625" style="137"/>
    <col min="10" max="10" width="26.28515625" style="137" customWidth="1"/>
    <col min="11" max="258" width="9.140625" style="137"/>
    <col min="259" max="259" width="24.28515625" style="137" customWidth="1"/>
    <col min="260" max="260" width="19.85546875" style="137" customWidth="1"/>
    <col min="261" max="261" width="20" style="137" customWidth="1"/>
    <col min="262" max="262" width="18" style="137" customWidth="1"/>
    <col min="263" max="263" width="22.42578125" style="137" customWidth="1"/>
    <col min="264" max="514" width="9.140625" style="137"/>
    <col min="515" max="515" width="24.28515625" style="137" customWidth="1"/>
    <col min="516" max="516" width="19.85546875" style="137" customWidth="1"/>
    <col min="517" max="517" width="20" style="137" customWidth="1"/>
    <col min="518" max="518" width="18" style="137" customWidth="1"/>
    <col min="519" max="519" width="22.42578125" style="137" customWidth="1"/>
    <col min="520" max="770" width="9.140625" style="137"/>
    <col min="771" max="771" width="24.28515625" style="137" customWidth="1"/>
    <col min="772" max="772" width="19.85546875" style="137" customWidth="1"/>
    <col min="773" max="773" width="20" style="137" customWidth="1"/>
    <col min="774" max="774" width="18" style="137" customWidth="1"/>
    <col min="775" max="775" width="22.42578125" style="137" customWidth="1"/>
    <col min="776" max="1026" width="9.140625" style="137"/>
    <col min="1027" max="1027" width="24.28515625" style="137" customWidth="1"/>
    <col min="1028" max="1028" width="19.85546875" style="137" customWidth="1"/>
    <col min="1029" max="1029" width="20" style="137" customWidth="1"/>
    <col min="1030" max="1030" width="18" style="137" customWidth="1"/>
    <col min="1031" max="1031" width="22.42578125" style="137" customWidth="1"/>
    <col min="1032" max="1282" width="9.140625" style="137"/>
    <col min="1283" max="1283" width="24.28515625" style="137" customWidth="1"/>
    <col min="1284" max="1284" width="19.85546875" style="137" customWidth="1"/>
    <col min="1285" max="1285" width="20" style="137" customWidth="1"/>
    <col min="1286" max="1286" width="18" style="137" customWidth="1"/>
    <col min="1287" max="1287" width="22.42578125" style="137" customWidth="1"/>
    <col min="1288" max="1538" width="9.140625" style="137"/>
    <col min="1539" max="1539" width="24.28515625" style="137" customWidth="1"/>
    <col min="1540" max="1540" width="19.85546875" style="137" customWidth="1"/>
    <col min="1541" max="1541" width="20" style="137" customWidth="1"/>
    <col min="1542" max="1542" width="18" style="137" customWidth="1"/>
    <col min="1543" max="1543" width="22.42578125" style="137" customWidth="1"/>
    <col min="1544" max="1794" width="9.140625" style="137"/>
    <col min="1795" max="1795" width="24.28515625" style="137" customWidth="1"/>
    <col min="1796" max="1796" width="19.85546875" style="137" customWidth="1"/>
    <col min="1797" max="1797" width="20" style="137" customWidth="1"/>
    <col min="1798" max="1798" width="18" style="137" customWidth="1"/>
    <col min="1799" max="1799" width="22.42578125" style="137" customWidth="1"/>
    <col min="1800" max="2050" width="9.140625" style="137"/>
    <col min="2051" max="2051" width="24.28515625" style="137" customWidth="1"/>
    <col min="2052" max="2052" width="19.85546875" style="137" customWidth="1"/>
    <col min="2053" max="2053" width="20" style="137" customWidth="1"/>
    <col min="2054" max="2054" width="18" style="137" customWidth="1"/>
    <col min="2055" max="2055" width="22.42578125" style="137" customWidth="1"/>
    <col min="2056" max="2306" width="9.140625" style="137"/>
    <col min="2307" max="2307" width="24.28515625" style="137" customWidth="1"/>
    <col min="2308" max="2308" width="19.85546875" style="137" customWidth="1"/>
    <col min="2309" max="2309" width="20" style="137" customWidth="1"/>
    <col min="2310" max="2310" width="18" style="137" customWidth="1"/>
    <col min="2311" max="2311" width="22.42578125" style="137" customWidth="1"/>
    <col min="2312" max="2562" width="9.140625" style="137"/>
    <col min="2563" max="2563" width="24.28515625" style="137" customWidth="1"/>
    <col min="2564" max="2564" width="19.85546875" style="137" customWidth="1"/>
    <col min="2565" max="2565" width="20" style="137" customWidth="1"/>
    <col min="2566" max="2566" width="18" style="137" customWidth="1"/>
    <col min="2567" max="2567" width="22.42578125" style="137" customWidth="1"/>
    <col min="2568" max="2818" width="9.140625" style="137"/>
    <col min="2819" max="2819" width="24.28515625" style="137" customWidth="1"/>
    <col min="2820" max="2820" width="19.85546875" style="137" customWidth="1"/>
    <col min="2821" max="2821" width="20" style="137" customWidth="1"/>
    <col min="2822" max="2822" width="18" style="137" customWidth="1"/>
    <col min="2823" max="2823" width="22.42578125" style="137" customWidth="1"/>
    <col min="2824" max="3074" width="9.140625" style="137"/>
    <col min="3075" max="3075" width="24.28515625" style="137" customWidth="1"/>
    <col min="3076" max="3076" width="19.85546875" style="137" customWidth="1"/>
    <col min="3077" max="3077" width="20" style="137" customWidth="1"/>
    <col min="3078" max="3078" width="18" style="137" customWidth="1"/>
    <col min="3079" max="3079" width="22.42578125" style="137" customWidth="1"/>
    <col min="3080" max="3330" width="9.140625" style="137"/>
    <col min="3331" max="3331" width="24.28515625" style="137" customWidth="1"/>
    <col min="3332" max="3332" width="19.85546875" style="137" customWidth="1"/>
    <col min="3333" max="3333" width="20" style="137" customWidth="1"/>
    <col min="3334" max="3334" width="18" style="137" customWidth="1"/>
    <col min="3335" max="3335" width="22.42578125" style="137" customWidth="1"/>
    <col min="3336" max="3586" width="9.140625" style="137"/>
    <col min="3587" max="3587" width="24.28515625" style="137" customWidth="1"/>
    <col min="3588" max="3588" width="19.85546875" style="137" customWidth="1"/>
    <col min="3589" max="3589" width="20" style="137" customWidth="1"/>
    <col min="3590" max="3590" width="18" style="137" customWidth="1"/>
    <col min="3591" max="3591" width="22.42578125" style="137" customWidth="1"/>
    <col min="3592" max="3842" width="9.140625" style="137"/>
    <col min="3843" max="3843" width="24.28515625" style="137" customWidth="1"/>
    <col min="3844" max="3844" width="19.85546875" style="137" customWidth="1"/>
    <col min="3845" max="3845" width="20" style="137" customWidth="1"/>
    <col min="3846" max="3846" width="18" style="137" customWidth="1"/>
    <col min="3847" max="3847" width="22.42578125" style="137" customWidth="1"/>
    <col min="3848" max="4098" width="9.140625" style="137"/>
    <col min="4099" max="4099" width="24.28515625" style="137" customWidth="1"/>
    <col min="4100" max="4100" width="19.85546875" style="137" customWidth="1"/>
    <col min="4101" max="4101" width="20" style="137" customWidth="1"/>
    <col min="4102" max="4102" width="18" style="137" customWidth="1"/>
    <col min="4103" max="4103" width="22.42578125" style="137" customWidth="1"/>
    <col min="4104" max="4354" width="9.140625" style="137"/>
    <col min="4355" max="4355" width="24.28515625" style="137" customWidth="1"/>
    <col min="4356" max="4356" width="19.85546875" style="137" customWidth="1"/>
    <col min="4357" max="4357" width="20" style="137" customWidth="1"/>
    <col min="4358" max="4358" width="18" style="137" customWidth="1"/>
    <col min="4359" max="4359" width="22.42578125" style="137" customWidth="1"/>
    <col min="4360" max="4610" width="9.140625" style="137"/>
    <col min="4611" max="4611" width="24.28515625" style="137" customWidth="1"/>
    <col min="4612" max="4612" width="19.85546875" style="137" customWidth="1"/>
    <col min="4613" max="4613" width="20" style="137" customWidth="1"/>
    <col min="4614" max="4614" width="18" style="137" customWidth="1"/>
    <col min="4615" max="4615" width="22.42578125" style="137" customWidth="1"/>
    <col min="4616" max="4866" width="9.140625" style="137"/>
    <col min="4867" max="4867" width="24.28515625" style="137" customWidth="1"/>
    <col min="4868" max="4868" width="19.85546875" style="137" customWidth="1"/>
    <col min="4869" max="4869" width="20" style="137" customWidth="1"/>
    <col min="4870" max="4870" width="18" style="137" customWidth="1"/>
    <col min="4871" max="4871" width="22.42578125" style="137" customWidth="1"/>
    <col min="4872" max="5122" width="9.140625" style="137"/>
    <col min="5123" max="5123" width="24.28515625" style="137" customWidth="1"/>
    <col min="5124" max="5124" width="19.85546875" style="137" customWidth="1"/>
    <col min="5125" max="5125" width="20" style="137" customWidth="1"/>
    <col min="5126" max="5126" width="18" style="137" customWidth="1"/>
    <col min="5127" max="5127" width="22.42578125" style="137" customWidth="1"/>
    <col min="5128" max="5378" width="9.140625" style="137"/>
    <col min="5379" max="5379" width="24.28515625" style="137" customWidth="1"/>
    <col min="5380" max="5380" width="19.85546875" style="137" customWidth="1"/>
    <col min="5381" max="5381" width="20" style="137" customWidth="1"/>
    <col min="5382" max="5382" width="18" style="137" customWidth="1"/>
    <col min="5383" max="5383" width="22.42578125" style="137" customWidth="1"/>
    <col min="5384" max="5634" width="9.140625" style="137"/>
    <col min="5635" max="5635" width="24.28515625" style="137" customWidth="1"/>
    <col min="5636" max="5636" width="19.85546875" style="137" customWidth="1"/>
    <col min="5637" max="5637" width="20" style="137" customWidth="1"/>
    <col min="5638" max="5638" width="18" style="137" customWidth="1"/>
    <col min="5639" max="5639" width="22.42578125" style="137" customWidth="1"/>
    <col min="5640" max="5890" width="9.140625" style="137"/>
    <col min="5891" max="5891" width="24.28515625" style="137" customWidth="1"/>
    <col min="5892" max="5892" width="19.85546875" style="137" customWidth="1"/>
    <col min="5893" max="5893" width="20" style="137" customWidth="1"/>
    <col min="5894" max="5894" width="18" style="137" customWidth="1"/>
    <col min="5895" max="5895" width="22.42578125" style="137" customWidth="1"/>
    <col min="5896" max="6146" width="9.140625" style="137"/>
    <col min="6147" max="6147" width="24.28515625" style="137" customWidth="1"/>
    <col min="6148" max="6148" width="19.85546875" style="137" customWidth="1"/>
    <col min="6149" max="6149" width="20" style="137" customWidth="1"/>
    <col min="6150" max="6150" width="18" style="137" customWidth="1"/>
    <col min="6151" max="6151" width="22.42578125" style="137" customWidth="1"/>
    <col min="6152" max="6402" width="9.140625" style="137"/>
    <col min="6403" max="6403" width="24.28515625" style="137" customWidth="1"/>
    <col min="6404" max="6404" width="19.85546875" style="137" customWidth="1"/>
    <col min="6405" max="6405" width="20" style="137" customWidth="1"/>
    <col min="6406" max="6406" width="18" style="137" customWidth="1"/>
    <col min="6407" max="6407" width="22.42578125" style="137" customWidth="1"/>
    <col min="6408" max="6658" width="9.140625" style="137"/>
    <col min="6659" max="6659" width="24.28515625" style="137" customWidth="1"/>
    <col min="6660" max="6660" width="19.85546875" style="137" customWidth="1"/>
    <col min="6661" max="6661" width="20" style="137" customWidth="1"/>
    <col min="6662" max="6662" width="18" style="137" customWidth="1"/>
    <col min="6663" max="6663" width="22.42578125" style="137" customWidth="1"/>
    <col min="6664" max="6914" width="9.140625" style="137"/>
    <col min="6915" max="6915" width="24.28515625" style="137" customWidth="1"/>
    <col min="6916" max="6916" width="19.85546875" style="137" customWidth="1"/>
    <col min="6917" max="6917" width="20" style="137" customWidth="1"/>
    <col min="6918" max="6918" width="18" style="137" customWidth="1"/>
    <col min="6919" max="6919" width="22.42578125" style="137" customWidth="1"/>
    <col min="6920" max="7170" width="9.140625" style="137"/>
    <col min="7171" max="7171" width="24.28515625" style="137" customWidth="1"/>
    <col min="7172" max="7172" width="19.85546875" style="137" customWidth="1"/>
    <col min="7173" max="7173" width="20" style="137" customWidth="1"/>
    <col min="7174" max="7174" width="18" style="137" customWidth="1"/>
    <col min="7175" max="7175" width="22.42578125" style="137" customWidth="1"/>
    <col min="7176" max="7426" width="9.140625" style="137"/>
    <col min="7427" max="7427" width="24.28515625" style="137" customWidth="1"/>
    <col min="7428" max="7428" width="19.85546875" style="137" customWidth="1"/>
    <col min="7429" max="7429" width="20" style="137" customWidth="1"/>
    <col min="7430" max="7430" width="18" style="137" customWidth="1"/>
    <col min="7431" max="7431" width="22.42578125" style="137" customWidth="1"/>
    <col min="7432" max="7682" width="9.140625" style="137"/>
    <col min="7683" max="7683" width="24.28515625" style="137" customWidth="1"/>
    <col min="7684" max="7684" width="19.85546875" style="137" customWidth="1"/>
    <col min="7685" max="7685" width="20" style="137" customWidth="1"/>
    <col min="7686" max="7686" width="18" style="137" customWidth="1"/>
    <col min="7687" max="7687" width="22.42578125" style="137" customWidth="1"/>
    <col min="7688" max="7938" width="9.140625" style="137"/>
    <col min="7939" max="7939" width="24.28515625" style="137" customWidth="1"/>
    <col min="7940" max="7940" width="19.85546875" style="137" customWidth="1"/>
    <col min="7941" max="7941" width="20" style="137" customWidth="1"/>
    <col min="7942" max="7942" width="18" style="137" customWidth="1"/>
    <col min="7943" max="7943" width="22.42578125" style="137" customWidth="1"/>
    <col min="7944" max="8194" width="9.140625" style="137"/>
    <col min="8195" max="8195" width="24.28515625" style="137" customWidth="1"/>
    <col min="8196" max="8196" width="19.85546875" style="137" customWidth="1"/>
    <col min="8197" max="8197" width="20" style="137" customWidth="1"/>
    <col min="8198" max="8198" width="18" style="137" customWidth="1"/>
    <col min="8199" max="8199" width="22.42578125" style="137" customWidth="1"/>
    <col min="8200" max="8450" width="9.140625" style="137"/>
    <col min="8451" max="8451" width="24.28515625" style="137" customWidth="1"/>
    <col min="8452" max="8452" width="19.85546875" style="137" customWidth="1"/>
    <col min="8453" max="8453" width="20" style="137" customWidth="1"/>
    <col min="8454" max="8454" width="18" style="137" customWidth="1"/>
    <col min="8455" max="8455" width="22.42578125" style="137" customWidth="1"/>
    <col min="8456" max="8706" width="9.140625" style="137"/>
    <col min="8707" max="8707" width="24.28515625" style="137" customWidth="1"/>
    <col min="8708" max="8708" width="19.85546875" style="137" customWidth="1"/>
    <col min="8709" max="8709" width="20" style="137" customWidth="1"/>
    <col min="8710" max="8710" width="18" style="137" customWidth="1"/>
    <col min="8711" max="8711" width="22.42578125" style="137" customWidth="1"/>
    <col min="8712" max="8962" width="9.140625" style="137"/>
    <col min="8963" max="8963" width="24.28515625" style="137" customWidth="1"/>
    <col min="8964" max="8964" width="19.85546875" style="137" customWidth="1"/>
    <col min="8965" max="8965" width="20" style="137" customWidth="1"/>
    <col min="8966" max="8966" width="18" style="137" customWidth="1"/>
    <col min="8967" max="8967" width="22.42578125" style="137" customWidth="1"/>
    <col min="8968" max="9218" width="9.140625" style="137"/>
    <col min="9219" max="9219" width="24.28515625" style="137" customWidth="1"/>
    <col min="9220" max="9220" width="19.85546875" style="137" customWidth="1"/>
    <col min="9221" max="9221" width="20" style="137" customWidth="1"/>
    <col min="9222" max="9222" width="18" style="137" customWidth="1"/>
    <col min="9223" max="9223" width="22.42578125" style="137" customWidth="1"/>
    <col min="9224" max="9474" width="9.140625" style="137"/>
    <col min="9475" max="9475" width="24.28515625" style="137" customWidth="1"/>
    <col min="9476" max="9476" width="19.85546875" style="137" customWidth="1"/>
    <col min="9477" max="9477" width="20" style="137" customWidth="1"/>
    <col min="9478" max="9478" width="18" style="137" customWidth="1"/>
    <col min="9479" max="9479" width="22.42578125" style="137" customWidth="1"/>
    <col min="9480" max="9730" width="9.140625" style="137"/>
    <col min="9731" max="9731" width="24.28515625" style="137" customWidth="1"/>
    <col min="9732" max="9732" width="19.85546875" style="137" customWidth="1"/>
    <col min="9733" max="9733" width="20" style="137" customWidth="1"/>
    <col min="9734" max="9734" width="18" style="137" customWidth="1"/>
    <col min="9735" max="9735" width="22.42578125" style="137" customWidth="1"/>
    <col min="9736" max="9986" width="9.140625" style="137"/>
    <col min="9987" max="9987" width="24.28515625" style="137" customWidth="1"/>
    <col min="9988" max="9988" width="19.85546875" style="137" customWidth="1"/>
    <col min="9989" max="9989" width="20" style="137" customWidth="1"/>
    <col min="9990" max="9990" width="18" style="137" customWidth="1"/>
    <col min="9991" max="9991" width="22.42578125" style="137" customWidth="1"/>
    <col min="9992" max="10242" width="9.140625" style="137"/>
    <col min="10243" max="10243" width="24.28515625" style="137" customWidth="1"/>
    <col min="10244" max="10244" width="19.85546875" style="137" customWidth="1"/>
    <col min="10245" max="10245" width="20" style="137" customWidth="1"/>
    <col min="10246" max="10246" width="18" style="137" customWidth="1"/>
    <col min="10247" max="10247" width="22.42578125" style="137" customWidth="1"/>
    <col min="10248" max="10498" width="9.140625" style="137"/>
    <col min="10499" max="10499" width="24.28515625" style="137" customWidth="1"/>
    <col min="10500" max="10500" width="19.85546875" style="137" customWidth="1"/>
    <col min="10501" max="10501" width="20" style="137" customWidth="1"/>
    <col min="10502" max="10502" width="18" style="137" customWidth="1"/>
    <col min="10503" max="10503" width="22.42578125" style="137" customWidth="1"/>
    <col min="10504" max="10754" width="9.140625" style="137"/>
    <col min="10755" max="10755" width="24.28515625" style="137" customWidth="1"/>
    <col min="10756" max="10756" width="19.85546875" style="137" customWidth="1"/>
    <col min="10757" max="10757" width="20" style="137" customWidth="1"/>
    <col min="10758" max="10758" width="18" style="137" customWidth="1"/>
    <col min="10759" max="10759" width="22.42578125" style="137" customWidth="1"/>
    <col min="10760" max="11010" width="9.140625" style="137"/>
    <col min="11011" max="11011" width="24.28515625" style="137" customWidth="1"/>
    <col min="11012" max="11012" width="19.85546875" style="137" customWidth="1"/>
    <col min="11013" max="11013" width="20" style="137" customWidth="1"/>
    <col min="11014" max="11014" width="18" style="137" customWidth="1"/>
    <col min="11015" max="11015" width="22.42578125" style="137" customWidth="1"/>
    <col min="11016" max="11266" width="9.140625" style="137"/>
    <col min="11267" max="11267" width="24.28515625" style="137" customWidth="1"/>
    <col min="11268" max="11268" width="19.85546875" style="137" customWidth="1"/>
    <col min="11269" max="11269" width="20" style="137" customWidth="1"/>
    <col min="11270" max="11270" width="18" style="137" customWidth="1"/>
    <col min="11271" max="11271" width="22.42578125" style="137" customWidth="1"/>
    <col min="11272" max="11522" width="9.140625" style="137"/>
    <col min="11523" max="11523" width="24.28515625" style="137" customWidth="1"/>
    <col min="11524" max="11524" width="19.85546875" style="137" customWidth="1"/>
    <col min="11525" max="11525" width="20" style="137" customWidth="1"/>
    <col min="11526" max="11526" width="18" style="137" customWidth="1"/>
    <col min="11527" max="11527" width="22.42578125" style="137" customWidth="1"/>
    <col min="11528" max="11778" width="9.140625" style="137"/>
    <col min="11779" max="11779" width="24.28515625" style="137" customWidth="1"/>
    <col min="11780" max="11780" width="19.85546875" style="137" customWidth="1"/>
    <col min="11781" max="11781" width="20" style="137" customWidth="1"/>
    <col min="11782" max="11782" width="18" style="137" customWidth="1"/>
    <col min="11783" max="11783" width="22.42578125" style="137" customWidth="1"/>
    <col min="11784" max="12034" width="9.140625" style="137"/>
    <col min="12035" max="12035" width="24.28515625" style="137" customWidth="1"/>
    <col min="12036" max="12036" width="19.85546875" style="137" customWidth="1"/>
    <col min="12037" max="12037" width="20" style="137" customWidth="1"/>
    <col min="12038" max="12038" width="18" style="137" customWidth="1"/>
    <col min="12039" max="12039" width="22.42578125" style="137" customWidth="1"/>
    <col min="12040" max="12290" width="9.140625" style="137"/>
    <col min="12291" max="12291" width="24.28515625" style="137" customWidth="1"/>
    <col min="12292" max="12292" width="19.85546875" style="137" customWidth="1"/>
    <col min="12293" max="12293" width="20" style="137" customWidth="1"/>
    <col min="12294" max="12294" width="18" style="137" customWidth="1"/>
    <col min="12295" max="12295" width="22.42578125" style="137" customWidth="1"/>
    <col min="12296" max="12546" width="9.140625" style="137"/>
    <col min="12547" max="12547" width="24.28515625" style="137" customWidth="1"/>
    <col min="12548" max="12548" width="19.85546875" style="137" customWidth="1"/>
    <col min="12549" max="12549" width="20" style="137" customWidth="1"/>
    <col min="12550" max="12550" width="18" style="137" customWidth="1"/>
    <col min="12551" max="12551" width="22.42578125" style="137" customWidth="1"/>
    <col min="12552" max="12802" width="9.140625" style="137"/>
    <col min="12803" max="12803" width="24.28515625" style="137" customWidth="1"/>
    <col min="12804" max="12804" width="19.85546875" style="137" customWidth="1"/>
    <col min="12805" max="12805" width="20" style="137" customWidth="1"/>
    <col min="12806" max="12806" width="18" style="137" customWidth="1"/>
    <col min="12807" max="12807" width="22.42578125" style="137" customWidth="1"/>
    <col min="12808" max="13058" width="9.140625" style="137"/>
    <col min="13059" max="13059" width="24.28515625" style="137" customWidth="1"/>
    <col min="13060" max="13060" width="19.85546875" style="137" customWidth="1"/>
    <col min="13061" max="13061" width="20" style="137" customWidth="1"/>
    <col min="13062" max="13062" width="18" style="137" customWidth="1"/>
    <col min="13063" max="13063" width="22.42578125" style="137" customWidth="1"/>
    <col min="13064" max="13314" width="9.140625" style="137"/>
    <col min="13315" max="13315" width="24.28515625" style="137" customWidth="1"/>
    <col min="13316" max="13316" width="19.85546875" style="137" customWidth="1"/>
    <col min="13317" max="13317" width="20" style="137" customWidth="1"/>
    <col min="13318" max="13318" width="18" style="137" customWidth="1"/>
    <col min="13319" max="13319" width="22.42578125" style="137" customWidth="1"/>
    <col min="13320" max="13570" width="9.140625" style="137"/>
    <col min="13571" max="13571" width="24.28515625" style="137" customWidth="1"/>
    <col min="13572" max="13572" width="19.85546875" style="137" customWidth="1"/>
    <col min="13573" max="13573" width="20" style="137" customWidth="1"/>
    <col min="13574" max="13574" width="18" style="137" customWidth="1"/>
    <col min="13575" max="13575" width="22.42578125" style="137" customWidth="1"/>
    <col min="13576" max="13826" width="9.140625" style="137"/>
    <col min="13827" max="13827" width="24.28515625" style="137" customWidth="1"/>
    <col min="13828" max="13828" width="19.85546875" style="137" customWidth="1"/>
    <col min="13829" max="13829" width="20" style="137" customWidth="1"/>
    <col min="13830" max="13830" width="18" style="137" customWidth="1"/>
    <col min="13831" max="13831" width="22.42578125" style="137" customWidth="1"/>
    <col min="13832" max="14082" width="9.140625" style="137"/>
    <col min="14083" max="14083" width="24.28515625" style="137" customWidth="1"/>
    <col min="14084" max="14084" width="19.85546875" style="137" customWidth="1"/>
    <col min="14085" max="14085" width="20" style="137" customWidth="1"/>
    <col min="14086" max="14086" width="18" style="137" customWidth="1"/>
    <col min="14087" max="14087" width="22.42578125" style="137" customWidth="1"/>
    <col min="14088" max="14338" width="9.140625" style="137"/>
    <col min="14339" max="14339" width="24.28515625" style="137" customWidth="1"/>
    <col min="14340" max="14340" width="19.85546875" style="137" customWidth="1"/>
    <col min="14341" max="14341" width="20" style="137" customWidth="1"/>
    <col min="14342" max="14342" width="18" style="137" customWidth="1"/>
    <col min="14343" max="14343" width="22.42578125" style="137" customWidth="1"/>
    <col min="14344" max="14594" width="9.140625" style="137"/>
    <col min="14595" max="14595" width="24.28515625" style="137" customWidth="1"/>
    <col min="14596" max="14596" width="19.85546875" style="137" customWidth="1"/>
    <col min="14597" max="14597" width="20" style="137" customWidth="1"/>
    <col min="14598" max="14598" width="18" style="137" customWidth="1"/>
    <col min="14599" max="14599" width="22.42578125" style="137" customWidth="1"/>
    <col min="14600" max="14850" width="9.140625" style="137"/>
    <col min="14851" max="14851" width="24.28515625" style="137" customWidth="1"/>
    <col min="14852" max="14852" width="19.85546875" style="137" customWidth="1"/>
    <col min="14853" max="14853" width="20" style="137" customWidth="1"/>
    <col min="14854" max="14854" width="18" style="137" customWidth="1"/>
    <col min="14855" max="14855" width="22.42578125" style="137" customWidth="1"/>
    <col min="14856" max="15106" width="9.140625" style="137"/>
    <col min="15107" max="15107" width="24.28515625" style="137" customWidth="1"/>
    <col min="15108" max="15108" width="19.85546875" style="137" customWidth="1"/>
    <col min="15109" max="15109" width="20" style="137" customWidth="1"/>
    <col min="15110" max="15110" width="18" style="137" customWidth="1"/>
    <col min="15111" max="15111" width="22.42578125" style="137" customWidth="1"/>
    <col min="15112" max="15362" width="9.140625" style="137"/>
    <col min="15363" max="15363" width="24.28515625" style="137" customWidth="1"/>
    <col min="15364" max="15364" width="19.85546875" style="137" customWidth="1"/>
    <col min="15365" max="15365" width="20" style="137" customWidth="1"/>
    <col min="15366" max="15366" width="18" style="137" customWidth="1"/>
    <col min="15367" max="15367" width="22.42578125" style="137" customWidth="1"/>
    <col min="15368" max="15618" width="9.140625" style="137"/>
    <col min="15619" max="15619" width="24.28515625" style="137" customWidth="1"/>
    <col min="15620" max="15620" width="19.85546875" style="137" customWidth="1"/>
    <col min="15621" max="15621" width="20" style="137" customWidth="1"/>
    <col min="15622" max="15622" width="18" style="137" customWidth="1"/>
    <col min="15623" max="15623" width="22.42578125" style="137" customWidth="1"/>
    <col min="15624" max="15874" width="9.140625" style="137"/>
    <col min="15875" max="15875" width="24.28515625" style="137" customWidth="1"/>
    <col min="15876" max="15876" width="19.85546875" style="137" customWidth="1"/>
    <col min="15877" max="15877" width="20" style="137" customWidth="1"/>
    <col min="15878" max="15878" width="18" style="137" customWidth="1"/>
    <col min="15879" max="15879" width="22.42578125" style="137" customWidth="1"/>
    <col min="15880" max="16130" width="9.140625" style="137"/>
    <col min="16131" max="16131" width="24.28515625" style="137" customWidth="1"/>
    <col min="16132" max="16132" width="19.85546875" style="137" customWidth="1"/>
    <col min="16133" max="16133" width="20" style="137" customWidth="1"/>
    <col min="16134" max="16134" width="18" style="137" customWidth="1"/>
    <col min="16135" max="16135" width="22.42578125" style="137" customWidth="1"/>
    <col min="16136" max="16384" width="9.140625" style="137"/>
  </cols>
  <sheetData>
    <row r="4" spans="3:10" x14ac:dyDescent="0.25">
      <c r="C4" s="143"/>
      <c r="D4" s="143"/>
      <c r="E4" s="143"/>
      <c r="F4" s="143"/>
      <c r="G4" s="143"/>
    </row>
    <row r="5" spans="3:10" ht="15" customHeight="1" x14ac:dyDescent="0.25">
      <c r="C5" s="289" t="s">
        <v>198</v>
      </c>
      <c r="D5" s="290"/>
      <c r="E5" s="290"/>
      <c r="F5" s="290"/>
      <c r="G5" s="291"/>
    </row>
    <row r="6" spans="3:10" ht="15" customHeight="1" x14ac:dyDescent="0.25">
      <c r="C6" s="292"/>
      <c r="D6" s="293"/>
      <c r="E6" s="293"/>
      <c r="F6" s="293"/>
      <c r="G6" s="294"/>
    </row>
    <row r="7" spans="3:10" x14ac:dyDescent="0.25">
      <c r="C7" s="295"/>
      <c r="D7" s="296"/>
      <c r="E7" s="296"/>
      <c r="F7" s="296"/>
      <c r="G7" s="297"/>
    </row>
    <row r="8" spans="3:10" x14ac:dyDescent="0.25">
      <c r="C8" s="143"/>
      <c r="D8" s="143"/>
      <c r="E8" s="143"/>
      <c r="F8" s="143"/>
      <c r="G8" s="143"/>
    </row>
    <row r="9" spans="3:10" x14ac:dyDescent="0.25">
      <c r="C9" s="271" t="s">
        <v>199</v>
      </c>
      <c r="D9" s="272"/>
      <c r="E9" s="272"/>
      <c r="F9" s="272"/>
      <c r="G9" s="273"/>
    </row>
    <row r="10" spans="3:10" x14ac:dyDescent="0.25">
      <c r="C10" s="274"/>
      <c r="D10" s="275"/>
      <c r="E10" s="275"/>
      <c r="F10" s="275"/>
      <c r="G10" s="276"/>
    </row>
    <row r="11" spans="3:10" x14ac:dyDescent="0.25">
      <c r="C11" s="144">
        <v>0</v>
      </c>
      <c r="D11" s="145">
        <v>269454.57000000007</v>
      </c>
      <c r="E11" s="146">
        <v>45062.33</v>
      </c>
      <c r="F11" s="147">
        <f>SUM(C11:E11)</f>
        <v>314516.90000000008</v>
      </c>
      <c r="G11" s="148" t="s">
        <v>12</v>
      </c>
      <c r="H11" s="299" t="s">
        <v>225</v>
      </c>
      <c r="I11" s="300"/>
      <c r="J11" s="301"/>
    </row>
    <row r="12" spans="3:10" x14ac:dyDescent="0.25">
      <c r="C12" s="144">
        <v>0</v>
      </c>
      <c r="D12" s="145">
        <v>-28667.100000000006</v>
      </c>
      <c r="E12" s="146">
        <v>8600.1299999999992</v>
      </c>
      <c r="F12" s="147">
        <f>SUM(C12:E12)</f>
        <v>-20066.970000000008</v>
      </c>
      <c r="G12" s="148" t="s">
        <v>11</v>
      </c>
      <c r="H12" s="302"/>
      <c r="I12" s="303"/>
      <c r="J12" s="304"/>
    </row>
    <row r="13" spans="3:10" x14ac:dyDescent="0.25">
      <c r="C13" s="144">
        <v>0</v>
      </c>
      <c r="D13" s="145">
        <v>294053.76000000001</v>
      </c>
      <c r="E13" s="146">
        <v>33929.279999999999</v>
      </c>
      <c r="F13" s="147">
        <f>SUM(C13:E13)</f>
        <v>327983.04000000004</v>
      </c>
      <c r="G13" s="148" t="s">
        <v>9</v>
      </c>
      <c r="H13" s="305"/>
      <c r="I13" s="306"/>
      <c r="J13" s="307"/>
    </row>
    <row r="14" spans="3:10" ht="23.25" customHeight="1" x14ac:dyDescent="0.25">
      <c r="C14" s="149">
        <v>20131.649999999998</v>
      </c>
      <c r="D14" s="145">
        <v>-62580.67</v>
      </c>
      <c r="E14" s="146">
        <v>0</v>
      </c>
      <c r="F14" s="147">
        <f>SUM(C14:E14)</f>
        <v>-42449.020000000004</v>
      </c>
      <c r="G14" s="148" t="s">
        <v>10</v>
      </c>
    </row>
    <row r="15" spans="3:10" x14ac:dyDescent="0.25">
      <c r="C15" s="150">
        <v>82882.8</v>
      </c>
      <c r="D15" s="144">
        <v>0</v>
      </c>
      <c r="E15" s="146">
        <v>14414.4</v>
      </c>
      <c r="F15" s="147">
        <f>SUM(C15:E15)</f>
        <v>97297.2</v>
      </c>
      <c r="G15" s="148" t="s">
        <v>13</v>
      </c>
    </row>
    <row r="16" spans="3:10" x14ac:dyDescent="0.25">
      <c r="C16" s="151">
        <f>SUM(C11:C15)</f>
        <v>103014.45</v>
      </c>
      <c r="D16" s="152">
        <f>SUM(D11:D15)</f>
        <v>472260.56000000011</v>
      </c>
      <c r="E16" s="150">
        <f>SUM(E11:E15)</f>
        <v>102006.13999999998</v>
      </c>
      <c r="F16" s="153">
        <f>SUM(F11:F15)</f>
        <v>677281.15</v>
      </c>
      <c r="G16" s="154" t="s">
        <v>22</v>
      </c>
    </row>
    <row r="17" spans="3:7" ht="68.25" x14ac:dyDescent="0.25">
      <c r="C17" s="148" t="s">
        <v>200</v>
      </c>
      <c r="D17" s="148" t="s">
        <v>201</v>
      </c>
      <c r="E17" s="148" t="s">
        <v>202</v>
      </c>
      <c r="F17" s="148" t="s">
        <v>203</v>
      </c>
      <c r="G17" s="180"/>
    </row>
    <row r="18" spans="3:7" ht="90.75" x14ac:dyDescent="0.25">
      <c r="C18" s="283" t="s">
        <v>204</v>
      </c>
      <c r="D18" s="284"/>
      <c r="E18" s="285"/>
      <c r="F18" s="155" t="s">
        <v>205</v>
      </c>
      <c r="G18" s="180"/>
    </row>
    <row r="19" spans="3:7" x14ac:dyDescent="0.25">
      <c r="C19" s="143"/>
      <c r="D19" s="143"/>
      <c r="E19" s="156" t="s">
        <v>12</v>
      </c>
      <c r="F19" s="147">
        <f>-F11</f>
        <v>-314516.90000000008</v>
      </c>
      <c r="G19" s="157"/>
    </row>
    <row r="20" spans="3:7" x14ac:dyDescent="0.25">
      <c r="C20" s="143"/>
      <c r="D20" s="143"/>
      <c r="E20" s="148" t="s">
        <v>11</v>
      </c>
      <c r="F20" s="147">
        <f>-F12</f>
        <v>20066.970000000008</v>
      </c>
      <c r="G20" s="158"/>
    </row>
    <row r="21" spans="3:7" x14ac:dyDescent="0.25">
      <c r="C21" s="143"/>
      <c r="D21" s="143"/>
      <c r="E21" s="148" t="s">
        <v>9</v>
      </c>
      <c r="F21" s="147">
        <f>-F13</f>
        <v>-327983.04000000004</v>
      </c>
      <c r="G21" s="159"/>
    </row>
    <row r="22" spans="3:7" ht="23.25" customHeight="1" x14ac:dyDescent="0.25">
      <c r="C22" s="143"/>
      <c r="D22" s="143"/>
      <c r="E22" s="148" t="s">
        <v>10</v>
      </c>
      <c r="F22" s="147">
        <f>-F14</f>
        <v>42449.020000000004</v>
      </c>
      <c r="G22" s="160"/>
    </row>
    <row r="23" spans="3:7" x14ac:dyDescent="0.25">
      <c r="C23" s="143"/>
      <c r="D23" s="143"/>
      <c r="E23" s="148" t="s">
        <v>13</v>
      </c>
      <c r="F23" s="147">
        <f>-F15</f>
        <v>-97297.2</v>
      </c>
      <c r="G23" s="161">
        <f>SUM(F19:F23)</f>
        <v>-677281.15</v>
      </c>
    </row>
    <row r="24" spans="3:7" ht="57" x14ac:dyDescent="0.25">
      <c r="C24" s="143"/>
      <c r="D24" s="143"/>
      <c r="E24" s="143"/>
      <c r="F24" s="162" t="s">
        <v>206</v>
      </c>
      <c r="G24" s="163" t="s">
        <v>207</v>
      </c>
    </row>
  </sheetData>
  <mergeCells count="4">
    <mergeCell ref="C5:G7"/>
    <mergeCell ref="C9:G10"/>
    <mergeCell ref="C18:E18"/>
    <mergeCell ref="H11:J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H31"/>
  <sheetViews>
    <sheetView tabSelected="1" workbookViewId="0">
      <selection activeCell="A13" sqref="A13"/>
    </sheetView>
  </sheetViews>
  <sheetFormatPr defaultRowHeight="15" x14ac:dyDescent="0.25"/>
  <cols>
    <col min="1" max="1" width="28.7109375" customWidth="1"/>
    <col min="2" max="2" width="18.42578125" customWidth="1"/>
    <col min="3" max="3" width="22.85546875" customWidth="1"/>
    <col min="4" max="4" width="22.5703125" customWidth="1"/>
    <col min="5" max="5" width="26.28515625" customWidth="1"/>
  </cols>
  <sheetData>
    <row r="2" spans="1:8" x14ac:dyDescent="0.25">
      <c r="A2" t="s">
        <v>273</v>
      </c>
    </row>
    <row r="3" spans="1:8" x14ac:dyDescent="0.25">
      <c r="A3" t="s">
        <v>259</v>
      </c>
    </row>
    <row r="5" spans="1:8" s="199" customFormat="1" x14ac:dyDescent="0.25">
      <c r="A5" s="198" t="s">
        <v>260</v>
      </c>
    </row>
    <row r="6" spans="1:8" s="199" customFormat="1" x14ac:dyDescent="0.25">
      <c r="A6" s="310" t="s">
        <v>261</v>
      </c>
      <c r="B6" s="310"/>
      <c r="C6" s="310"/>
      <c r="D6" s="310"/>
      <c r="E6" s="310"/>
      <c r="F6" s="310"/>
      <c r="G6" s="310"/>
      <c r="H6" s="310"/>
    </row>
    <row r="7" spans="1:8" s="199" customFormat="1" x14ac:dyDescent="0.25">
      <c r="A7" s="197" t="s">
        <v>262</v>
      </c>
    </row>
    <row r="8" spans="1:8" s="199" customFormat="1" x14ac:dyDescent="0.25">
      <c r="A8" s="197" t="s">
        <v>263</v>
      </c>
    </row>
    <row r="9" spans="1:8" s="199" customFormat="1" x14ac:dyDescent="0.25">
      <c r="A9" s="197" t="s">
        <v>264</v>
      </c>
    </row>
    <row r="10" spans="1:8" s="199" customFormat="1" x14ac:dyDescent="0.25">
      <c r="A10" s="198" t="s">
        <v>265</v>
      </c>
    </row>
    <row r="11" spans="1:8" s="199" customFormat="1" x14ac:dyDescent="0.25"/>
    <row r="12" spans="1:8" s="199" customFormat="1" x14ac:dyDescent="0.25"/>
    <row r="13" spans="1:8" s="199" customFormat="1" x14ac:dyDescent="0.25"/>
    <row r="14" spans="1:8" s="199" customFormat="1" x14ac:dyDescent="0.25"/>
    <row r="15" spans="1:8" s="199" customFormat="1" x14ac:dyDescent="0.25"/>
    <row r="16" spans="1:8" s="199" customFormat="1" x14ac:dyDescent="0.25"/>
    <row r="17" spans="1:5" s="199" customFormat="1" x14ac:dyDescent="0.25"/>
    <row r="18" spans="1:5" s="199" customFormat="1" x14ac:dyDescent="0.25"/>
    <row r="19" spans="1:5" x14ac:dyDescent="0.25">
      <c r="A19" s="55" t="s">
        <v>272</v>
      </c>
    </row>
    <row r="21" spans="1:5" x14ac:dyDescent="0.25">
      <c r="B21" s="138" t="s">
        <v>266</v>
      </c>
      <c r="C21" s="138" t="s">
        <v>267</v>
      </c>
      <c r="D21" s="138" t="s">
        <v>269</v>
      </c>
      <c r="E21" s="138" t="s">
        <v>268</v>
      </c>
    </row>
    <row r="22" spans="1:5" x14ac:dyDescent="0.25">
      <c r="A22" s="138" t="s">
        <v>257</v>
      </c>
      <c r="B22" s="138">
        <v>32</v>
      </c>
      <c r="C22" s="138">
        <v>31.350975999999999</v>
      </c>
      <c r="D22" s="138"/>
      <c r="E22" s="138">
        <v>31</v>
      </c>
    </row>
    <row r="23" spans="1:5" x14ac:dyDescent="0.25">
      <c r="A23" s="196" t="s">
        <v>12</v>
      </c>
      <c r="B23" s="138">
        <v>1599</v>
      </c>
      <c r="C23" s="138">
        <v>1566.569082</v>
      </c>
      <c r="D23" s="138"/>
      <c r="E23" s="138">
        <v>1567</v>
      </c>
    </row>
    <row r="24" spans="1:5" x14ac:dyDescent="0.25">
      <c r="A24" s="196" t="s">
        <v>10</v>
      </c>
      <c r="B24" s="138">
        <v>414</v>
      </c>
      <c r="C24" s="138">
        <v>405.603252</v>
      </c>
      <c r="D24" s="138"/>
      <c r="E24" s="138">
        <v>406</v>
      </c>
    </row>
    <row r="25" spans="1:5" x14ac:dyDescent="0.25">
      <c r="A25" s="196" t="s">
        <v>11</v>
      </c>
      <c r="B25" s="138">
        <v>781</v>
      </c>
      <c r="C25" s="138">
        <v>765.15975800000001</v>
      </c>
      <c r="D25" s="138"/>
      <c r="E25" s="138">
        <v>765</v>
      </c>
    </row>
    <row r="26" spans="1:5" x14ac:dyDescent="0.25">
      <c r="A26" s="196" t="s">
        <v>9</v>
      </c>
      <c r="B26" s="138">
        <v>746</v>
      </c>
      <c r="C26" s="138">
        <v>730.86962800000003</v>
      </c>
      <c r="D26" s="138"/>
      <c r="E26" s="138">
        <v>731</v>
      </c>
    </row>
    <row r="27" spans="1:5" x14ac:dyDescent="0.25">
      <c r="A27" s="196" t="s">
        <v>13</v>
      </c>
      <c r="B27" s="138">
        <v>1753</v>
      </c>
      <c r="C27" s="138">
        <v>1717.4456539999999</v>
      </c>
      <c r="D27" s="138"/>
      <c r="E27" s="138">
        <v>1717</v>
      </c>
    </row>
    <row r="28" spans="1:5" x14ac:dyDescent="0.25">
      <c r="A28" s="138" t="s">
        <v>270</v>
      </c>
      <c r="B28" s="189">
        <v>5325</v>
      </c>
      <c r="C28" s="189">
        <v>5216.9983499999998</v>
      </c>
      <c r="D28" s="200">
        <f>B29/B28</f>
        <v>0.97971830985915498</v>
      </c>
      <c r="E28" s="140">
        <v>5217</v>
      </c>
    </row>
    <row r="29" spans="1:5" x14ac:dyDescent="0.25">
      <c r="A29" s="196" t="s">
        <v>271</v>
      </c>
      <c r="B29" s="201">
        <v>5217</v>
      </c>
    </row>
    <row r="31" spans="1:5" x14ac:dyDescent="0.25">
      <c r="A31" t="s">
        <v>258</v>
      </c>
    </row>
  </sheetData>
  <mergeCells count="1">
    <mergeCell ref="A6:H6"/>
  </mergeCell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Справки бюджет 2020</vt:lpstr>
      <vt:lpstr>Необходими Бюджетни документи</vt:lpstr>
      <vt:lpstr>Калкулатор на удр. по ПН</vt:lpstr>
      <vt:lpstr>СПБУ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Konstantin MITOV</dc:creator>
  <cp:lastModifiedBy>TIvanova</cp:lastModifiedBy>
  <dcterms:created xsi:type="dcterms:W3CDTF">2018-03-15T14:28:38Z</dcterms:created>
  <dcterms:modified xsi:type="dcterms:W3CDTF">2020-04-30T09:49:27Z</dcterms:modified>
</cp:coreProperties>
</file>