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udjet 2021\Za saita_Metodika_2021\"/>
    </mc:Choice>
  </mc:AlternateContent>
  <bookViews>
    <workbookView xWindow="0" yWindow="30" windowWidth="14220" windowHeight="5265"/>
  </bookViews>
  <sheets>
    <sheet name="Справки бюджет 2021" sheetId="6" r:id="rId1"/>
    <sheet name="Необходими Бюджетни документи" sheetId="5" r:id="rId2"/>
    <sheet name="Калкулатор на удр. по ПН" sheetId="7" r:id="rId3"/>
    <sheet name="СПБУ" sheetId="8" r:id="rId4"/>
  </sheets>
  <calcPr calcId="162913"/>
</workbook>
</file>

<file path=xl/calcChain.xml><?xml version="1.0" encoding="utf-8"?>
<calcChain xmlns="http://schemas.openxmlformats.org/spreadsheetml/2006/main">
  <c r="I34" i="6" l="1"/>
  <c r="I35" i="6"/>
  <c r="I36" i="6"/>
  <c r="I37" i="6"/>
  <c r="I38" i="6"/>
  <c r="I39" i="6"/>
  <c r="F327" i="5" l="1"/>
  <c r="F326" i="5"/>
  <c r="E332" i="5"/>
  <c r="D332" i="5"/>
  <c r="E85" i="5" l="1"/>
  <c r="J76" i="5"/>
  <c r="J75" i="5"/>
  <c r="J74" i="5"/>
  <c r="J73" i="5"/>
  <c r="J72" i="5"/>
  <c r="J71" i="5"/>
  <c r="J70" i="5"/>
  <c r="J69" i="5"/>
  <c r="J68" i="5"/>
  <c r="J67" i="5"/>
  <c r="J66" i="5"/>
  <c r="K65" i="5"/>
  <c r="J65" i="5"/>
  <c r="J77" i="5" l="1"/>
  <c r="J81" i="5" s="1"/>
  <c r="L65" i="5"/>
  <c r="Q38" i="5" l="1"/>
  <c r="P38" i="5"/>
  <c r="O38" i="5"/>
  <c r="N38" i="5"/>
  <c r="K38" i="5"/>
  <c r="J38" i="5"/>
  <c r="I38" i="5"/>
  <c r="H38" i="5"/>
  <c r="G38" i="5"/>
  <c r="F38" i="5"/>
  <c r="E38" i="5"/>
  <c r="S36" i="5"/>
  <c r="S37" i="5" s="1"/>
  <c r="S38" i="5" s="1"/>
  <c r="R35" i="5"/>
  <c r="L35" i="5"/>
  <c r="L37" i="5" s="1"/>
  <c r="D33" i="5"/>
  <c r="D32" i="5"/>
  <c r="D30" i="5"/>
  <c r="D29" i="5"/>
  <c r="D28" i="5"/>
  <c r="D27" i="5"/>
  <c r="D26" i="5"/>
  <c r="S24" i="5"/>
  <c r="R24" i="5"/>
  <c r="Q24" i="5"/>
  <c r="P24" i="5"/>
  <c r="O24" i="5"/>
  <c r="N24" i="5"/>
  <c r="L24" i="5"/>
  <c r="K24" i="5"/>
  <c r="J24" i="5"/>
  <c r="I24" i="5"/>
  <c r="H24" i="5"/>
  <c r="G24" i="5"/>
  <c r="F24" i="5"/>
  <c r="E24" i="5"/>
  <c r="T23" i="5"/>
  <c r="T24" i="5" s="1"/>
  <c r="D21" i="5"/>
  <c r="D19" i="5"/>
  <c r="D18" i="5"/>
  <c r="D17" i="5"/>
  <c r="D16" i="5"/>
  <c r="D15" i="5"/>
  <c r="D14" i="5"/>
  <c r="D13" i="5"/>
  <c r="D12" i="5"/>
  <c r="M11" i="5"/>
  <c r="M38" i="5" s="1"/>
  <c r="D11" i="5" l="1"/>
  <c r="D24" i="5"/>
  <c r="D35" i="5"/>
  <c r="L38" i="5"/>
  <c r="G44" i="5" s="1"/>
  <c r="D23" i="5"/>
  <c r="D36" i="5"/>
  <c r="R37" i="5"/>
  <c r="D37" i="5" s="1"/>
  <c r="T38" i="5"/>
  <c r="D38" i="5" l="1"/>
  <c r="G45" i="5" s="1"/>
  <c r="G46" i="5" s="1"/>
  <c r="R38" i="5"/>
  <c r="H40" i="6" l="1"/>
  <c r="D28" i="8" l="1"/>
  <c r="F331" i="5" l="1"/>
  <c r="F330" i="5"/>
  <c r="F329" i="5"/>
  <c r="F328" i="5"/>
  <c r="C332" i="5"/>
  <c r="F332" i="5" l="1"/>
  <c r="H67" i="6" l="1"/>
  <c r="F67" i="6"/>
  <c r="L91" i="6"/>
  <c r="F91" i="6"/>
  <c r="F95" i="6" s="1"/>
  <c r="L94" i="6"/>
  <c r="B93" i="6" s="1"/>
  <c r="K91" i="6"/>
  <c r="K95" i="6" s="1"/>
  <c r="J91" i="6"/>
  <c r="J95" i="6" s="1"/>
  <c r="I91" i="6"/>
  <c r="I95" i="6" s="1"/>
  <c r="H91" i="6"/>
  <c r="H95" i="6" s="1"/>
  <c r="G91" i="6"/>
  <c r="G95" i="6" s="1"/>
  <c r="E91" i="6"/>
  <c r="E95" i="6" s="1"/>
  <c r="D91" i="6"/>
  <c r="B92" i="6" s="1"/>
  <c r="B91" i="6"/>
  <c r="B94" i="6" l="1"/>
  <c r="L95" i="6"/>
  <c r="B95" i="6"/>
  <c r="B96" i="6" l="1"/>
  <c r="B98" i="6" s="1"/>
  <c r="E16" i="7"/>
  <c r="D16" i="7"/>
  <c r="C16" i="7"/>
  <c r="H12" i="6" l="1"/>
  <c r="D355" i="5" l="1"/>
  <c r="C355" i="5"/>
  <c r="B355" i="5"/>
  <c r="E354" i="5"/>
  <c r="E362" i="5" s="1"/>
  <c r="E353" i="5"/>
  <c r="E361" i="5" s="1"/>
  <c r="E352" i="5"/>
  <c r="E360" i="5" s="1"/>
  <c r="E351" i="5"/>
  <c r="E359" i="5" s="1"/>
  <c r="E350" i="5"/>
  <c r="E358" i="5" s="1"/>
  <c r="F15" i="7"/>
  <c r="F23" i="7" s="1"/>
  <c r="F14" i="7"/>
  <c r="F22" i="7" s="1"/>
  <c r="F13" i="7"/>
  <c r="F21" i="7" s="1"/>
  <c r="F12" i="7"/>
  <c r="F20" i="7" s="1"/>
  <c r="F11" i="7"/>
  <c r="F16" i="7" l="1"/>
  <c r="F19" i="7"/>
  <c r="G23" i="7" s="1"/>
  <c r="F362" i="5"/>
  <c r="E355" i="5"/>
  <c r="L70" i="6"/>
  <c r="B69" i="6" s="1"/>
  <c r="L67" i="6"/>
  <c r="K67" i="6"/>
  <c r="K71" i="6" s="1"/>
  <c r="J67" i="6"/>
  <c r="J71" i="6" s="1"/>
  <c r="I67" i="6"/>
  <c r="I71" i="6" s="1"/>
  <c r="H71" i="6"/>
  <c r="G67" i="6"/>
  <c r="G71" i="6" s="1"/>
  <c r="F71" i="6"/>
  <c r="E67" i="6"/>
  <c r="E71" i="6" s="1"/>
  <c r="D67" i="6"/>
  <c r="B68" i="6" s="1"/>
  <c r="B67" i="6"/>
  <c r="E54" i="6"/>
  <c r="K53" i="6"/>
  <c r="J53" i="6"/>
  <c r="I53" i="6"/>
  <c r="H53" i="6"/>
  <c r="F53" i="6"/>
  <c r="E53" i="6"/>
  <c r="B53" i="6"/>
  <c r="G40" i="6"/>
  <c r="F40" i="6"/>
  <c r="E40" i="6"/>
  <c r="D40" i="6"/>
  <c r="C40" i="6"/>
  <c r="B40" i="6"/>
  <c r="I28" i="6"/>
  <c r="H28" i="6"/>
  <c r="G28" i="6"/>
  <c r="F28" i="6"/>
  <c r="E28" i="6"/>
  <c r="D28" i="6"/>
  <c r="C28" i="6"/>
  <c r="B28" i="6"/>
  <c r="G11" i="6"/>
  <c r="G13" i="6" s="1"/>
  <c r="B11" i="6"/>
  <c r="F10" i="6"/>
  <c r="H10" i="6" s="1"/>
  <c r="F9" i="6"/>
  <c r="H9" i="6" s="1"/>
  <c r="F8" i="6"/>
  <c r="H8" i="6" s="1"/>
  <c r="F7" i="6"/>
  <c r="H7" i="6" s="1"/>
  <c r="F6" i="6"/>
  <c r="H6" i="6" s="1"/>
  <c r="F5" i="6"/>
  <c r="H5" i="6" s="1"/>
  <c r="I40" i="6" l="1"/>
  <c r="L71" i="6"/>
  <c r="B70" i="6"/>
  <c r="B71" i="6"/>
  <c r="E55" i="6"/>
  <c r="F11" i="6"/>
  <c r="F13" i="6" s="1"/>
  <c r="H11" i="6"/>
  <c r="H13" i="6" s="1"/>
  <c r="B72" i="6" l="1"/>
  <c r="B74" i="6" s="1"/>
  <c r="B12" i="6"/>
</calcChain>
</file>

<file path=xl/sharedStrings.xml><?xml version="1.0" encoding="utf-8"?>
<sst xmlns="http://schemas.openxmlformats.org/spreadsheetml/2006/main" count="533" uniqueCount="283">
  <si>
    <t>трансфер_от_ДБ</t>
  </si>
  <si>
    <t>проф_напр</t>
  </si>
  <si>
    <t>ср_приравнен_брой_студ</t>
  </si>
  <si>
    <t>коеф_ПМС_162_2001</t>
  </si>
  <si>
    <t>коеф_ПМС_328_2015</t>
  </si>
  <si>
    <t>брой_студенти_с_ТО</t>
  </si>
  <si>
    <t>средна_такса</t>
  </si>
  <si>
    <t>очаквани_приходи_от_ТО</t>
  </si>
  <si>
    <t>общо</t>
  </si>
  <si>
    <t>Фармация</t>
  </si>
  <si>
    <t>Обществено здраве</t>
  </si>
  <si>
    <t>Стоматология</t>
  </si>
  <si>
    <t>Медицина</t>
  </si>
  <si>
    <t>Здравни грижи</t>
  </si>
  <si>
    <t>проф_направление</t>
  </si>
  <si>
    <t>МФ</t>
  </si>
  <si>
    <t>ФДМ</t>
  </si>
  <si>
    <t>ФФ</t>
  </si>
  <si>
    <t>ФОЗ</t>
  </si>
  <si>
    <t>МК-София</t>
  </si>
  <si>
    <t>Филиал-Враца</t>
  </si>
  <si>
    <t>Общо</t>
  </si>
  <si>
    <t>Таблица 1 с приносите на звената в брой часове:</t>
  </si>
  <si>
    <t>Таблица 2 с процентните приноси на звената:</t>
  </si>
  <si>
    <t>Таблица 3 за трансфера от ДБ и очакваните приходи от ТО:</t>
  </si>
  <si>
    <t>процент_по_т_5/6</t>
  </si>
  <si>
    <t>постъпления за разпределениие съгласно приноса</t>
  </si>
  <si>
    <t>МФ-</t>
  </si>
  <si>
    <t>ФДМ-</t>
  </si>
  <si>
    <t>ФФ-</t>
  </si>
  <si>
    <t>ФОЗ-</t>
  </si>
  <si>
    <t>МК-София-</t>
  </si>
  <si>
    <t>Филиал-Враца-</t>
  </si>
  <si>
    <t>Заложени по план:</t>
  </si>
  <si>
    <t>Общо:</t>
  </si>
  <si>
    <t>предходен_остатък</t>
  </si>
  <si>
    <t>постъпления от такси, трансфер от ДБ и предходни остатъци/100%/</t>
  </si>
  <si>
    <t>дефицит</t>
  </si>
  <si>
    <t>Таблица 4 за разпределение по приноси при минимални проценти:</t>
  </si>
  <si>
    <t>Общ утв. Бюджет,  извън утв. бюджета на звената</t>
  </si>
  <si>
    <t>§§</t>
  </si>
  <si>
    <t>Ректорат</t>
  </si>
  <si>
    <t>МК София</t>
  </si>
  <si>
    <t>ФИЛИАЛ – ВРАЦА – Дейност „Студентско общежитие”</t>
  </si>
  <si>
    <t>ФИЛИАЛ – ВРАЦА – Дейност „Студентски стол"</t>
  </si>
  <si>
    <t>ФИЛИАЛ – ВРАЦА</t>
  </si>
  <si>
    <t>ЦМБ</t>
  </si>
  <si>
    <t>РТБ</t>
  </si>
  <si>
    <t>ПБ Китен</t>
  </si>
  <si>
    <t xml:space="preserve">БАЗА „ СОССБОС” – Дейност „Студентски   общежития” </t>
  </si>
  <si>
    <t xml:space="preserve">БАЗА „ СОССБОС” – Дейност „Студентски  столове” </t>
  </si>
  <si>
    <t>Резерв</t>
  </si>
  <si>
    <t>П О К А З А Т Е Л И</t>
  </si>
  <si>
    <t xml:space="preserve"> (в лева)</t>
  </si>
  <si>
    <t>Текущи разходи</t>
  </si>
  <si>
    <t>Персонал</t>
  </si>
  <si>
    <t>Заплати и възнаграждения за персонала, нает по трудови и служебни правоотношения</t>
  </si>
  <si>
    <t>01-00</t>
  </si>
  <si>
    <t>Заплати и възнаграждения на персонала нает по трудови правоотношения</t>
  </si>
  <si>
    <t>01-01</t>
  </si>
  <si>
    <t>Други възнаграждения и плащания за персонала</t>
  </si>
  <si>
    <t>02-00</t>
  </si>
  <si>
    <t>Задължителни осигурителни вноски от работодатели</t>
  </si>
  <si>
    <t>05-00</t>
  </si>
  <si>
    <t>Осигурителни вноски от работодатели за Държавното обществено осигуряване (ДОО)</t>
  </si>
  <si>
    <t>05-51</t>
  </si>
  <si>
    <t>Здравноосигурителни вноски от работодатели</t>
  </si>
  <si>
    <t>05-60</t>
  </si>
  <si>
    <t>Вноски за допълнит. задължително осигуряване от работодатели</t>
  </si>
  <si>
    <t>05-80</t>
  </si>
  <si>
    <t xml:space="preserve">Издръжка, </t>
  </si>
  <si>
    <t>10-00</t>
  </si>
  <si>
    <t>намалена с:</t>
  </si>
  <si>
    <t>§§ 10-14</t>
  </si>
  <si>
    <t>10-14</t>
  </si>
  <si>
    <t>Намалена издръжка</t>
  </si>
  <si>
    <t>Платени данъци, такси и административни санкции</t>
  </si>
  <si>
    <t>19-00</t>
  </si>
  <si>
    <t>Стипендии</t>
  </si>
  <si>
    <t>40-00</t>
  </si>
  <si>
    <t>Разходи за членски внос и участие в нетърг.орган.и дейности</t>
  </si>
  <si>
    <t>46-00</t>
  </si>
  <si>
    <t>дейност 162</t>
  </si>
  <si>
    <t>дейност 388</t>
  </si>
  <si>
    <t>леглодни</t>
  </si>
  <si>
    <t xml:space="preserve">хранодни </t>
  </si>
  <si>
    <t>Разходи от д-ст "СО" и "СС"</t>
  </si>
  <si>
    <t>Текущи разходи с корекцията</t>
  </si>
  <si>
    <t>Забележка: Съгласно методиката, в "Текущите разходи" не се включват разходите по §§ 10-14 "Учебни и научно-изследователски разходи и книги за библиотеките" (ред. 19),разходите по §§ 40-00 "Стипендии", (ред 23), разходите по дейности 162 и 388, (съответно редове 26 и 27),  както и редове 29 и 30; разходите от дейности "Студентски общежития" и "Студентски столове" - филиал Враца и база СОССБОС ( ред 31, съответно колони: 11, 12, 17 и 18).</t>
  </si>
  <si>
    <t>РЪКОВОДИТЕЛ ОТДЕЛ „ФЧР”,</t>
  </si>
  <si>
    <t>Т. И ГЛАВЕН СЧЕТОВОДИТЕЛ:</t>
  </si>
  <si>
    <t>Общ утв. бюджет за звената</t>
  </si>
  <si>
    <t>Общ утв. бюджет за всички</t>
  </si>
  <si>
    <t>Общ приход от ДБ, ТО и ПО - 1</t>
  </si>
  <si>
    <t>Разпределени по приноси - 2</t>
  </si>
  <si>
    <t>Неразпределен остатък(1-2) - 5</t>
  </si>
  <si>
    <t>Общ остатък за звената(4+5) - 6</t>
  </si>
  <si>
    <t>Разпр. остатък - разлика(2-3) - 4</t>
  </si>
  <si>
    <t>краен остатък на звената(6-7) - 8</t>
  </si>
  <si>
    <t>остатъци на звената</t>
  </si>
  <si>
    <t>Заложени. По бюджет</t>
  </si>
  <si>
    <t>равняват се на разликата между субсидията по приноси и тази по заложения бюджет</t>
  </si>
  <si>
    <t>съгласно бюжета на МОН</t>
  </si>
  <si>
    <t>съгласно нашите изчисления</t>
  </si>
  <si>
    <t>разлика</t>
  </si>
  <si>
    <t>Биологически науки</t>
  </si>
  <si>
    <t>Данни от МОН за СПБ учащи се по ПН:</t>
  </si>
  <si>
    <t>средно претеглен норматив</t>
  </si>
  <si>
    <t>СПБ учащи се</t>
  </si>
  <si>
    <t>удръжки на МОН</t>
  </si>
  <si>
    <t>удръжки_на_ПН</t>
  </si>
  <si>
    <t xml:space="preserve">бюджетен трансфер по ПН </t>
  </si>
  <si>
    <t>бюджетен трансфер по ПН с удръжки</t>
  </si>
  <si>
    <t>по МОН</t>
  </si>
  <si>
    <t>Група професионални направления</t>
  </si>
  <si>
    <t xml:space="preserve">Област на висше образование и професионално направление </t>
  </si>
  <si>
    <t>Педагогика</t>
  </si>
  <si>
    <t>Педагогика на обучението по….</t>
  </si>
  <si>
    <t>Икономика</t>
  </si>
  <si>
    <t>Администрация и управление</t>
  </si>
  <si>
    <t>Туризъм</t>
  </si>
  <si>
    <t>Теория и управление на образованието</t>
  </si>
  <si>
    <t>Социология, антропология и науки за културата</t>
  </si>
  <si>
    <t>Филология</t>
  </si>
  <si>
    <t>История и археология</t>
  </si>
  <si>
    <t>Философия</t>
  </si>
  <si>
    <t>Религия и теология</t>
  </si>
  <si>
    <t>Психология</t>
  </si>
  <si>
    <t>Социални дейности</t>
  </si>
  <si>
    <t>Право</t>
  </si>
  <si>
    <t>Обществени комуникации и информационни науки</t>
  </si>
  <si>
    <t>Политически науки</t>
  </si>
  <si>
    <t>Математика</t>
  </si>
  <si>
    <t>Информатика и компютърни науки</t>
  </si>
  <si>
    <t>Химически науки</t>
  </si>
  <si>
    <t>Физически науки</t>
  </si>
  <si>
    <t>Науки за земята</t>
  </si>
  <si>
    <t>Електротехника, електроника и автоматика</t>
  </si>
  <si>
    <t>Машинно инженерство</t>
  </si>
  <si>
    <t>Комуникационна и компютърна техника</t>
  </si>
  <si>
    <t>Енергетика</t>
  </si>
  <si>
    <t>Транспорт, корабоплаване и авиация</t>
  </si>
  <si>
    <t>Архитектура,строителство и геодезия</t>
  </si>
  <si>
    <t>Проучване, добив и обработка на полезни изкопаеми</t>
  </si>
  <si>
    <t xml:space="preserve">Металургия </t>
  </si>
  <si>
    <t>Химични технологии</t>
  </si>
  <si>
    <t>Биотехнологии</t>
  </si>
  <si>
    <t>Хранителни технологии</t>
  </si>
  <si>
    <t>Горско стопанство</t>
  </si>
  <si>
    <t>Общо инженерство</t>
  </si>
  <si>
    <t>Материали и материалознание</t>
  </si>
  <si>
    <t>Растениевъдство</t>
  </si>
  <si>
    <t>Растителна защита</t>
  </si>
  <si>
    <t>Животновъдство</t>
  </si>
  <si>
    <t>Ветеринарна медицина</t>
  </si>
  <si>
    <t>Спорт</t>
  </si>
  <si>
    <t>Музикално и танцово изкуство</t>
  </si>
  <si>
    <t>Театрално и филмово изкуство</t>
  </si>
  <si>
    <t>Теория на изкуствата</t>
  </si>
  <si>
    <t>Изобразителни изкуства</t>
  </si>
  <si>
    <t>Национална сигурност</t>
  </si>
  <si>
    <t>Стоматология/Дентална медицина /</t>
  </si>
  <si>
    <t>Военно дело</t>
  </si>
  <si>
    <t xml:space="preserve"> </t>
  </si>
  <si>
    <t>Калкулации за трансферния бюджет по данните на МОН за СПБ учащи се по ПН и актуализираните коефициенти по ПМС 328 и таблиците с удръжките и добавките на МОН по ПН:</t>
  </si>
  <si>
    <t>Общ утв. Бюджет,  извън утв. бюджета на звената - 7/взема се от таблицата с разпр. Бюджетите на звената/</t>
  </si>
  <si>
    <t>РАДОСЛАВ ЩЕРБАКОВ/</t>
  </si>
  <si>
    <t>Пр-е 3 Б</t>
  </si>
  <si>
    <t>Пр-е 1 А</t>
  </si>
  <si>
    <t>Пр-е 3 А</t>
  </si>
  <si>
    <t>ПП докт</t>
  </si>
  <si>
    <t>ПП за студ</t>
  </si>
  <si>
    <t>ПП за ПМС 103 и 228</t>
  </si>
  <si>
    <t>MU-S</t>
  </si>
  <si>
    <t>ОБЩО</t>
  </si>
  <si>
    <t>Таблица 4 за разпределение по приноси при други проценти:</t>
  </si>
  <si>
    <t>Това е таблицата с преходните остатъци на звената от МУ-София:</t>
  </si>
  <si>
    <t>Калкулатор за определяне на удръжките и добавките на МОН по ПН - изготвя се от мен, ако тези данни не са ми дадени от Ректората, на базата на справките на ЦИОО или на справката за удръжките и корекцията на бюджета на МОН</t>
  </si>
  <si>
    <t>от таблицата с удръжките на студентите - виж последната колона V на тази таблица от ЦИОО</t>
  </si>
  <si>
    <t>от таблицатас удръжките на докторантите</t>
  </si>
  <si>
    <t>от таблицата с удръжките за ЧС по ПМС 103 и 228</t>
  </si>
  <si>
    <t>крайни резултати от сумирането на всички удръжки и добавки на МОН по ПН. С "+" са добавките, а с "-" са  удръжките</t>
  </si>
  <si>
    <t>тезиданни се вземат от справката на ЦИОО или от справката на МОН с корекцията на бюджета!</t>
  </si>
  <si>
    <t>Таблица за смяна на знака на добавките и удръжките. Защото в програмата за бюджета добавките са с "-", а   удръжките са с "+"!</t>
  </si>
  <si>
    <t>Обща удръжка</t>
  </si>
  <si>
    <t>Пресмятането на удръжките по ПН се извършва с долния калкулатор.</t>
  </si>
  <si>
    <t>Забележка: Удръжките от ПН "Биологически науки" и ПН "Химически науки" се прехвърлят на ПН "Медицина"!</t>
  </si>
  <si>
    <t>Това е таблицата с разпределението на бюджетите на звената, които трябва да се покрият с вариране на процентните коефициенти от 75% до 100%.</t>
  </si>
  <si>
    <t>базов норматив за 1 учащ се ПМС_344_2018</t>
  </si>
  <si>
    <t>СПБУ се в МУ-София</t>
  </si>
  <si>
    <t>БН и ХН</t>
  </si>
  <si>
    <t>С червено е оцветен коефициента на редукция на реалните бройки за СПБУ - по ПН, за да стане сумата им равна на общата бройка за СПБУ от справката за трансферния бюджет на МУ-София</t>
  </si>
  <si>
    <t>реален ПБУ по ПН</t>
  </si>
  <si>
    <t>Нормиран СПБУ по ПН</t>
  </si>
  <si>
    <t>СПБУ за програмата</t>
  </si>
  <si>
    <t>Нормиращ коефициент</t>
  </si>
  <si>
    <t>Общ реален брой СПБУ</t>
  </si>
  <si>
    <t>Общ брой СПБУ по МОН</t>
  </si>
  <si>
    <t>Калкулатор за СПБУ по ПН:</t>
  </si>
  <si>
    <t>Последователност на работа по методиката за бюджета на МУ-София:</t>
  </si>
  <si>
    <t>Общ утв. Бюджет,  извън утв. бюджета на звената - 7/взема се от триредовата  таблица с разпр. Бюджетите на звената/</t>
  </si>
  <si>
    <t>2 действие:</t>
  </si>
  <si>
    <t>1 действие:</t>
  </si>
  <si>
    <t>3 действие:</t>
  </si>
  <si>
    <t>4 действие:</t>
  </si>
  <si>
    <t>5 действие:</t>
  </si>
  <si>
    <t>6 действие:</t>
  </si>
  <si>
    <t>Следва преглед, корекция/ако се налага/ и обединяване на данните от Таблица 1 на звената в Таблица 1 на екселския файл 4 за мене.</t>
  </si>
  <si>
    <t>7 действие:</t>
  </si>
  <si>
    <t>Следва преглед, корекция/ако се налага/ и обединяване на данните от Таблица 3,4 и 5 на звената в Таблица 3,4 и 5 на екселския файл 4 за мене.</t>
  </si>
  <si>
    <t>8 действие:</t>
  </si>
  <si>
    <t>9 действие:</t>
  </si>
  <si>
    <t>10 действие:</t>
  </si>
  <si>
    <t>Следва изработка на различни варианти за бюджета на МУ-София, чрез вариране на процентите на разпределението на различните ПН,  в съответните таблица на програмата за методиката на МОН, така че да бъде удовлетворен зададения ми проекто-бюджет на МУ-София.</t>
  </si>
  <si>
    <t>11 действие:</t>
  </si>
  <si>
    <t>ДЕОС</t>
  </si>
  <si>
    <t>ДЕОС-</t>
  </si>
  <si>
    <t>Код</t>
  </si>
  <si>
    <t>Наименование</t>
  </si>
  <si>
    <t>Дебит</t>
  </si>
  <si>
    <t>Кредит</t>
  </si>
  <si>
    <t>01</t>
  </si>
  <si>
    <t>РЕКТОРАТ</t>
  </si>
  <si>
    <t>02</t>
  </si>
  <si>
    <t>МФ ДЕКАНАТ</t>
  </si>
  <si>
    <t>04</t>
  </si>
  <si>
    <t>05</t>
  </si>
  <si>
    <t>06</t>
  </si>
  <si>
    <t>07</t>
  </si>
  <si>
    <t>08</t>
  </si>
  <si>
    <t>09</t>
  </si>
  <si>
    <t>10</t>
  </si>
  <si>
    <t>12</t>
  </si>
  <si>
    <t>СОССБОС</t>
  </si>
  <si>
    <t>14</t>
  </si>
  <si>
    <t>ПОЧИВНА БАЗА КИТЕН</t>
  </si>
  <si>
    <t>ИЗГОТВИЛ:</t>
  </si>
  <si>
    <t>/ Л.Станоева /</t>
  </si>
  <si>
    <t>Текущи трансфери, обезщетения и помощи за домакинствата</t>
  </si>
  <si>
    <t>42-00</t>
  </si>
  <si>
    <t>Субсидии и други текущи трансфери за юридически лица с нестопанска цел</t>
  </si>
  <si>
    <t>45-00</t>
  </si>
  <si>
    <t>КОРЕКЦИЯ НА СУБСИДИЯ 03.2020</t>
  </si>
  <si>
    <t>Следва актуализиране на стойностите в жълтите полета на таблиците от първата страница на настоящия екселски файл - "Справки бюджет ..."!</t>
  </si>
  <si>
    <t>Следва преглед, корекция/ако се налага/ и актуализиране на данните от Таблица 2 на звената в Таблица 2 на екселския файл 4 за мене.</t>
  </si>
  <si>
    <t>Следва копиране на данните от таблица 1 и таблица 2  на екселския файл 4 за мене в съответните таблици на програмата за методиката на МОН.</t>
  </si>
  <si>
    <t>Следва изпращане на изработените варианти за бюджета на МУ-София, на проф. К. Маркова и гл. счетоводител за сведение, решение и одобрение.</t>
  </si>
  <si>
    <t>БЮДЖЕТ НА МЕДИЦИНСКИ УНИВЕРСИТЕТ - СОФИЯ ЗА 2021 ГОДИНА</t>
  </si>
  <si>
    <t>Закон за бюджета/Уточнен план (УП) 2021 г.</t>
  </si>
  <si>
    <t>МУ  - РЕКТОРАТ</t>
  </si>
  <si>
    <t>Сметка 50010 ТЕКУЩИ СМЕТКИ В ЛЕВА - СЕБРА</t>
  </si>
  <si>
    <t xml:space="preserve">Аналитична ведомост за периода от: 01.01.2020 до:31.12.2020 (Лилия Станоева); </t>
  </si>
  <si>
    <t>звено</t>
  </si>
  <si>
    <t>салдо 01.01.2020</t>
  </si>
  <si>
    <t>оборот 01.01.2020 - 31.12.2020</t>
  </si>
  <si>
    <t>салдо 31.12.2020</t>
  </si>
  <si>
    <t>валутни сметки</t>
  </si>
  <si>
    <t>ФАРМАЦИЯ</t>
  </si>
  <si>
    <t>МК СОФИЯ</t>
  </si>
  <si>
    <t>МК ФИЛИАЛ ВРАЦА</t>
  </si>
  <si>
    <t>15</t>
  </si>
  <si>
    <t>РЕКТОРАТ  31.12.2020г.:</t>
  </si>
  <si>
    <t>салдо:</t>
  </si>
  <si>
    <t>НАЛ</t>
  </si>
  <si>
    <t>БНБ - приходи /Ректорат/</t>
  </si>
  <si>
    <t xml:space="preserve"> СЕБРА /Л. Станоева/</t>
  </si>
  <si>
    <t>Всичко - Ректорат:</t>
  </si>
  <si>
    <t>Набирателна сметка /чужди ср-ва/</t>
  </si>
  <si>
    <t>Валутни средства</t>
  </si>
  <si>
    <t>Медицински университет - София - 2021</t>
  </si>
  <si>
    <t>ОБЩО 2021</t>
  </si>
  <si>
    <t>Медицински университет - София</t>
  </si>
  <si>
    <t>ОБЩО - 2021 г.</t>
  </si>
  <si>
    <r>
      <t xml:space="preserve">Заложени по бюджет за </t>
    </r>
    <r>
      <rPr>
        <b/>
        <sz val="11"/>
        <color rgb="FFFF0000"/>
        <rFont val="Calibri"/>
        <family val="2"/>
        <charset val="204"/>
      </rPr>
      <t>2021</t>
    </r>
    <r>
      <rPr>
        <b/>
        <sz val="11"/>
        <color indexed="8"/>
        <rFont val="Calibri"/>
        <family val="2"/>
        <charset val="204"/>
      </rPr>
      <t xml:space="preserve"> - 3</t>
    </r>
  </si>
  <si>
    <r>
      <t>Заложени по бюджет за</t>
    </r>
    <r>
      <rPr>
        <b/>
        <sz val="11"/>
        <color rgb="FFFF0000"/>
        <rFont val="Calibri"/>
        <family val="2"/>
        <charset val="204"/>
      </rPr>
      <t xml:space="preserve"> 2021</t>
    </r>
    <r>
      <rPr>
        <b/>
        <sz val="11"/>
        <color indexed="8"/>
        <rFont val="Calibri"/>
        <family val="2"/>
        <charset val="204"/>
      </rPr>
      <t xml:space="preserve"> - 3</t>
    </r>
  </si>
  <si>
    <t>МФ БН и БХ</t>
  </si>
  <si>
    <t>Общ. Зравеопазване</t>
  </si>
  <si>
    <t>Добавка</t>
  </si>
  <si>
    <t>Удръжка</t>
  </si>
  <si>
    <t>Надпланови</t>
  </si>
  <si>
    <t>Таблиците от приложения 1А, 3А и 3Б с корекцията на субсидията:</t>
  </si>
  <si>
    <t xml:space="preserve">Таблица с данните на МОН: </t>
  </si>
  <si>
    <t xml:space="preserve">Калкулатор за определяне на удръжките и добавките на МОН по ПН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</si>
</sst>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###,##0.00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rgb="FF000066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</font>
    <font>
      <b/>
      <sz val="10"/>
      <name val="Arial"/>
      <family val="2"/>
      <charset val="204"/>
    </font>
    <font>
      <i/>
      <sz val="12"/>
      <name val="Times New Roman"/>
      <family val="1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FF0000"/>
      <name val="Times New Roman"/>
      <family val="1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</font>
    <font>
      <sz val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1"/>
      <name val="Calibri"/>
      <family val="2"/>
      <charset val="204"/>
    </font>
    <font>
      <sz val="11.5"/>
      <color theme="1"/>
      <name val="Arial"/>
      <family val="2"/>
      <charset val="204"/>
    </font>
    <font>
      <b/>
      <sz val="11.5"/>
      <color theme="1"/>
      <name val="Arial"/>
      <family val="2"/>
      <charset val="204"/>
    </font>
    <font>
      <sz val="11.5"/>
      <color rgb="FFFF0000"/>
      <name val="Arial"/>
      <family val="2"/>
      <charset val="204"/>
    </font>
    <font>
      <b/>
      <sz val="14"/>
      <color rgb="FFFF0000"/>
      <name val="Calibri"/>
      <family val="2"/>
      <charset val="204"/>
      <scheme val="minor"/>
    </font>
    <font>
      <sz val="8.25"/>
      <color rgb="FF000000"/>
      <name val="Tahoma"/>
      <family val="2"/>
      <charset val="204"/>
    </font>
    <font>
      <sz val="8.25"/>
      <color rgb="FFFF0000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indexed="8"/>
      <name val="Calibri"/>
      <charset val="204"/>
    </font>
    <font>
      <sz val="10"/>
      <color indexed="8"/>
      <name val="Arial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3" fillId="0" borderId="0"/>
    <xf numFmtId="0" fontId="5" fillId="0" borderId="0"/>
    <xf numFmtId="0" fontId="3" fillId="0" borderId="0"/>
    <xf numFmtId="0" fontId="1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1" fillId="0" borderId="0"/>
  </cellStyleXfs>
  <cellXfs count="334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6" fillId="0" borderId="0" xfId="0" applyFont="1"/>
    <xf numFmtId="2" fontId="7" fillId="0" borderId="0" xfId="0" applyNumberFormat="1" applyFont="1"/>
    <xf numFmtId="3" fontId="8" fillId="3" borderId="1" xfId="0" applyNumberFormat="1" applyFont="1" applyFill="1" applyBorder="1"/>
    <xf numFmtId="2" fontId="7" fillId="0" borderId="1" xfId="0" applyNumberFormat="1" applyFont="1" applyBorder="1"/>
    <xf numFmtId="2" fontId="6" fillId="0" borderId="1" xfId="0" applyNumberFormat="1" applyFont="1" applyBorder="1"/>
    <xf numFmtId="0" fontId="9" fillId="0" borderId="1" xfId="2" applyFont="1" applyFill="1" applyBorder="1" applyAlignment="1">
      <alignment wrapText="1"/>
    </xf>
    <xf numFmtId="0" fontId="2" fillId="0" borderId="1" xfId="0" applyFont="1" applyBorder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3" borderId="1" xfId="0" applyFont="1" applyFill="1" applyBorder="1"/>
    <xf numFmtId="3" fontId="12" fillId="0" borderId="2" xfId="0" applyNumberFormat="1" applyFont="1" applyBorder="1"/>
    <xf numFmtId="3" fontId="13" fillId="4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/>
    <xf numFmtId="1" fontId="11" fillId="0" borderId="1" xfId="0" applyNumberFormat="1" applyFont="1" applyBorder="1"/>
    <xf numFmtId="0" fontId="13" fillId="4" borderId="1" xfId="0" applyFont="1" applyFill="1" applyBorder="1" applyAlignment="1">
      <alignment horizontal="right" vertical="center"/>
    </xf>
    <xf numFmtId="1" fontId="11" fillId="4" borderId="1" xfId="0" applyNumberFormat="1" applyFont="1" applyFill="1" applyBorder="1" applyAlignment="1">
      <alignment horizontal="right" vertical="center"/>
    </xf>
    <xf numFmtId="0" fontId="12" fillId="0" borderId="2" xfId="0" applyFont="1" applyBorder="1"/>
    <xf numFmtId="1" fontId="11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3" fillId="3" borderId="1" xfId="0" applyNumberFormat="1" applyFont="1" applyFill="1" applyBorder="1"/>
    <xf numFmtId="0" fontId="11" fillId="5" borderId="1" xfId="0" applyFont="1" applyFill="1" applyBorder="1"/>
    <xf numFmtId="3" fontId="12" fillId="5" borderId="2" xfId="0" applyNumberFormat="1" applyFont="1" applyFill="1" applyBorder="1"/>
    <xf numFmtId="3" fontId="13" fillId="5" borderId="1" xfId="0" applyNumberFormat="1" applyFont="1" applyFill="1" applyBorder="1"/>
    <xf numFmtId="3" fontId="13" fillId="5" borderId="1" xfId="0" applyNumberFormat="1" applyFont="1" applyFill="1" applyBorder="1" applyAlignment="1">
      <alignment horizontal="right" vertical="center"/>
    </xf>
    <xf numFmtId="0" fontId="11" fillId="0" borderId="0" xfId="0" applyFont="1" applyBorder="1"/>
    <xf numFmtId="1" fontId="13" fillId="0" borderId="1" xfId="0" applyNumberFormat="1" applyFont="1" applyBorder="1"/>
    <xf numFmtId="1" fontId="13" fillId="3" borderId="1" xfId="0" applyNumberFormat="1" applyFont="1" applyFill="1" applyBorder="1"/>
    <xf numFmtId="0" fontId="15" fillId="0" borderId="1" xfId="0" applyFont="1" applyBorder="1"/>
    <xf numFmtId="0" fontId="13" fillId="3" borderId="1" xfId="0" applyFont="1" applyFill="1" applyBorder="1"/>
    <xf numFmtId="0" fontId="13" fillId="0" borderId="1" xfId="0" applyFont="1" applyBorder="1"/>
    <xf numFmtId="0" fontId="13" fillId="0" borderId="0" xfId="0" applyFont="1"/>
    <xf numFmtId="0" fontId="13" fillId="3" borderId="0" xfId="0" applyFont="1" applyFill="1"/>
    <xf numFmtId="49" fontId="11" fillId="0" borderId="1" xfId="0" applyNumberFormat="1" applyFont="1" applyBorder="1"/>
    <xf numFmtId="3" fontId="12" fillId="0" borderId="1" xfId="0" applyNumberFormat="1" applyFont="1" applyBorder="1"/>
    <xf numFmtId="3" fontId="11" fillId="0" borderId="0" xfId="0" applyNumberFormat="1" applyFont="1"/>
    <xf numFmtId="3" fontId="13" fillId="0" borderId="0" xfId="0" applyNumberFormat="1" applyFont="1"/>
    <xf numFmtId="3" fontId="13" fillId="3" borderId="0" xfId="0" applyNumberFormat="1" applyFont="1" applyFill="1"/>
    <xf numFmtId="0" fontId="11" fillId="0" borderId="1" xfId="0" applyFont="1" applyFill="1" applyBorder="1"/>
    <xf numFmtId="3" fontId="8" fillId="6" borderId="1" xfId="0" applyNumberFormat="1" applyFont="1" applyFill="1" applyBorder="1"/>
    <xf numFmtId="0" fontId="7" fillId="0" borderId="1" xfId="0" applyFont="1" applyBorder="1"/>
    <xf numFmtId="0" fontId="7" fillId="0" borderId="0" xfId="0" applyFont="1"/>
    <xf numFmtId="2" fontId="1" fillId="0" borderId="1" xfId="0" applyNumberFormat="1" applyFont="1" applyBorder="1"/>
    <xf numFmtId="2" fontId="0" fillId="0" borderId="1" xfId="0" applyNumberFormat="1" applyBorder="1"/>
    <xf numFmtId="0" fontId="9" fillId="0" borderId="1" xfId="1" applyFont="1" applyFill="1" applyBorder="1" applyAlignment="1">
      <alignment wrapText="1"/>
    </xf>
    <xf numFmtId="1" fontId="7" fillId="0" borderId="1" xfId="0" applyNumberFormat="1" applyFont="1" applyBorder="1"/>
    <xf numFmtId="2" fontId="2" fillId="0" borderId="0" xfId="0" applyNumberFormat="1" applyFont="1"/>
    <xf numFmtId="3" fontId="7" fillId="0" borderId="1" xfId="0" applyNumberFormat="1" applyFont="1" applyBorder="1"/>
    <xf numFmtId="2" fontId="13" fillId="0" borderId="1" xfId="0" applyNumberFormat="1" applyFont="1" applyBorder="1"/>
    <xf numFmtId="0" fontId="18" fillId="0" borderId="0" xfId="4"/>
    <xf numFmtId="0" fontId="19" fillId="0" borderId="9" xfId="4" applyFont="1" applyBorder="1" applyAlignment="1">
      <alignment vertical="center" wrapText="1"/>
    </xf>
    <xf numFmtId="0" fontId="19" fillId="0" borderId="9" xfId="4" applyFont="1" applyBorder="1" applyAlignment="1">
      <alignment horizontal="left" vertical="center" wrapText="1"/>
    </xf>
    <xf numFmtId="0" fontId="20" fillId="0" borderId="1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/>
    </xf>
    <xf numFmtId="0" fontId="21" fillId="0" borderId="1" xfId="4" applyFont="1" applyBorder="1" applyAlignment="1">
      <alignment horizontal="left"/>
    </xf>
    <xf numFmtId="0" fontId="18" fillId="0" borderId="1" xfId="4" applyBorder="1"/>
    <xf numFmtId="0" fontId="20" fillId="0" borderId="1" xfId="4" applyFont="1" applyBorder="1" applyAlignment="1">
      <alignment horizontal="center"/>
    </xf>
    <xf numFmtId="0" fontId="23" fillId="0" borderId="1" xfId="4" applyFont="1" applyBorder="1" applyAlignment="1">
      <alignment horizontal="left"/>
    </xf>
    <xf numFmtId="164" fontId="23" fillId="0" borderId="1" xfId="4" applyNumberFormat="1" applyFont="1" applyBorder="1" applyAlignment="1">
      <alignment horizontal="right"/>
    </xf>
    <xf numFmtId="0" fontId="23" fillId="0" borderId="1" xfId="4" applyFont="1" applyFill="1" applyBorder="1" applyAlignment="1">
      <alignment horizontal="left"/>
    </xf>
    <xf numFmtId="0" fontId="20" fillId="0" borderId="1" xfId="4" applyNumberFormat="1" applyFont="1" applyFill="1" applyBorder="1" applyAlignment="1">
      <alignment horizontal="center"/>
    </xf>
    <xf numFmtId="0" fontId="23" fillId="0" borderId="1" xfId="4" applyFont="1" applyFill="1" applyBorder="1" applyAlignment="1">
      <alignment horizontal="left" wrapText="1"/>
    </xf>
    <xf numFmtId="0" fontId="24" fillId="0" borderId="1" xfId="4" applyFont="1" applyBorder="1" applyAlignment="1">
      <alignment horizontal="left"/>
    </xf>
    <xf numFmtId="0" fontId="20" fillId="0" borderId="1" xfId="4" applyFont="1" applyFill="1" applyBorder="1" applyAlignment="1">
      <alignment horizontal="center"/>
    </xf>
    <xf numFmtId="0" fontId="23" fillId="0" borderId="1" xfId="4" applyFont="1" applyBorder="1" applyAlignment="1">
      <alignment horizontal="left" wrapText="1"/>
    </xf>
    <xf numFmtId="0" fontId="20" fillId="0" borderId="0" xfId="4" applyFont="1" applyAlignment="1">
      <alignment horizontal="center"/>
    </xf>
    <xf numFmtId="49" fontId="19" fillId="0" borderId="1" xfId="4" applyNumberFormat="1" applyFont="1" applyFill="1" applyBorder="1" applyAlignment="1">
      <alignment horizontal="center"/>
    </xf>
    <xf numFmtId="0" fontId="26" fillId="0" borderId="1" xfId="4" applyFont="1" applyFill="1" applyBorder="1" applyAlignment="1">
      <alignment horizontal="left"/>
    </xf>
    <xf numFmtId="4" fontId="19" fillId="0" borderId="1" xfId="4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wrapText="1"/>
    </xf>
    <xf numFmtId="0" fontId="7" fillId="0" borderId="8" xfId="0" applyFont="1" applyBorder="1"/>
    <xf numFmtId="0" fontId="0" fillId="0" borderId="8" xfId="0" applyBorder="1"/>
    <xf numFmtId="2" fontId="7" fillId="0" borderId="8" xfId="0" applyNumberFormat="1" applyFont="1" applyBorder="1"/>
    <xf numFmtId="0" fontId="9" fillId="0" borderId="8" xfId="2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7" xfId="3" applyFont="1" applyFill="1" applyBorder="1" applyAlignment="1">
      <alignment horizontal="center" wrapText="1"/>
    </xf>
    <xf numFmtId="2" fontId="27" fillId="3" borderId="1" xfId="5" applyNumberFormat="1" applyFont="1" applyFill="1" applyBorder="1" applyAlignment="1">
      <alignment horizontal="right" wrapText="1"/>
    </xf>
    <xf numFmtId="2" fontId="9" fillId="3" borderId="6" xfId="5" applyNumberFormat="1" applyFont="1" applyFill="1" applyBorder="1" applyAlignment="1">
      <alignment horizontal="right" wrapText="1"/>
    </xf>
    <xf numFmtId="2" fontId="7" fillId="0" borderId="1" xfId="0" applyNumberFormat="1" applyFont="1" applyFill="1" applyBorder="1"/>
    <xf numFmtId="2" fontId="9" fillId="3" borderId="1" xfId="5" applyNumberFormat="1" applyFont="1" applyFill="1" applyBorder="1" applyAlignment="1">
      <alignment horizontal="right" wrapText="1"/>
    </xf>
    <xf numFmtId="2" fontId="29" fillId="0" borderId="1" xfId="0" applyNumberFormat="1" applyFont="1" applyBorder="1"/>
    <xf numFmtId="2" fontId="2" fillId="0" borderId="8" xfId="0" applyNumberFormat="1" applyFont="1" applyBorder="1"/>
    <xf numFmtId="4" fontId="17" fillId="0" borderId="0" xfId="0" applyNumberFormat="1" applyFont="1" applyFill="1" applyBorder="1"/>
    <xf numFmtId="2" fontId="6" fillId="3" borderId="1" xfId="0" applyNumberFormat="1" applyFont="1" applyFill="1" applyBorder="1"/>
    <xf numFmtId="3" fontId="0" fillId="5" borderId="1" xfId="0" applyNumberFormat="1" applyFill="1" applyBorder="1"/>
    <xf numFmtId="3" fontId="0" fillId="0" borderId="1" xfId="0" applyNumberFormat="1" applyFont="1" applyBorder="1"/>
    <xf numFmtId="3" fontId="0" fillId="3" borderId="1" xfId="0" applyNumberFormat="1" applyFont="1" applyFill="1" applyBorder="1"/>
    <xf numFmtId="3" fontId="0" fillId="5" borderId="1" xfId="0" applyNumberFormat="1" applyFont="1" applyFill="1" applyBorder="1"/>
    <xf numFmtId="3" fontId="30" fillId="0" borderId="1" xfId="0" applyNumberFormat="1" applyFont="1" applyBorder="1"/>
    <xf numFmtId="3" fontId="30" fillId="3" borderId="1" xfId="0" applyNumberFormat="1" applyFont="1" applyFill="1" applyBorder="1"/>
    <xf numFmtId="3" fontId="30" fillId="5" borderId="1" xfId="0" applyNumberFormat="1" applyFont="1" applyFill="1" applyBorder="1"/>
    <xf numFmtId="3" fontId="0" fillId="3" borderId="1" xfId="0" applyNumberFormat="1" applyFill="1" applyBorder="1"/>
    <xf numFmtId="3" fontId="0" fillId="0" borderId="1" xfId="0" applyNumberFormat="1" applyBorder="1"/>
    <xf numFmtId="1" fontId="31" fillId="0" borderId="1" xfId="0" applyNumberFormat="1" applyFont="1" applyBorder="1"/>
    <xf numFmtId="3" fontId="32" fillId="4" borderId="1" xfId="0" applyNumberFormat="1" applyFont="1" applyFill="1" applyBorder="1" applyAlignment="1">
      <alignment horizontal="right" vertical="center"/>
    </xf>
    <xf numFmtId="3" fontId="33" fillId="3" borderId="1" xfId="0" applyNumberFormat="1" applyFont="1" applyFill="1" applyBorder="1" applyAlignment="1" applyProtection="1">
      <alignment vertical="top"/>
    </xf>
    <xf numFmtId="3" fontId="14" fillId="0" borderId="1" xfId="0" applyNumberFormat="1" applyFont="1" applyBorder="1"/>
    <xf numFmtId="0" fontId="0" fillId="0" borderId="1" xfId="0" applyBorder="1" applyAlignment="1">
      <alignment horizontal="center"/>
    </xf>
    <xf numFmtId="0" fontId="20" fillId="0" borderId="0" xfId="4" applyFont="1"/>
    <xf numFmtId="0" fontId="18" fillId="0" borderId="0" xfId="4" applyAlignment="1">
      <alignment horizontal="left"/>
    </xf>
    <xf numFmtId="0" fontId="20" fillId="0" borderId="0" xfId="4" applyFont="1" applyAlignment="1">
      <alignment horizontal="right"/>
    </xf>
    <xf numFmtId="0" fontId="20" fillId="0" borderId="1" xfId="4" applyFont="1" applyBorder="1" applyAlignment="1">
      <alignment horizontal="center" vertical="center"/>
    </xf>
    <xf numFmtId="165" fontId="23" fillId="0" borderId="1" xfId="4" applyNumberFormat="1" applyFont="1" applyFill="1" applyBorder="1" applyAlignment="1">
      <alignment horizontal="right"/>
    </xf>
    <xf numFmtId="0" fontId="24" fillId="0" borderId="1" xfId="4" applyFont="1" applyFill="1" applyBorder="1" applyAlignment="1">
      <alignment horizontal="left"/>
    </xf>
    <xf numFmtId="0" fontId="24" fillId="7" borderId="1" xfId="4" applyFont="1" applyFill="1" applyBorder="1" applyAlignment="1">
      <alignment horizontal="left"/>
    </xf>
    <xf numFmtId="0" fontId="23" fillId="8" borderId="1" xfId="4" applyFont="1" applyFill="1" applyBorder="1" applyAlignment="1">
      <alignment horizontal="left"/>
    </xf>
    <xf numFmtId="165" fontId="25" fillId="0" borderId="1" xfId="4" applyNumberFormat="1" applyFont="1" applyFill="1" applyBorder="1" applyAlignment="1">
      <alignment horizontal="right"/>
    </xf>
    <xf numFmtId="0" fontId="34" fillId="7" borderId="1" xfId="4" applyFont="1" applyFill="1" applyBorder="1" applyAlignment="1">
      <alignment horizontal="left"/>
    </xf>
    <xf numFmtId="4" fontId="23" fillId="0" borderId="1" xfId="4" applyNumberFormat="1" applyFont="1" applyFill="1" applyBorder="1" applyAlignment="1">
      <alignment horizontal="right"/>
    </xf>
    <xf numFmtId="3" fontId="23" fillId="0" borderId="1" xfId="4" applyNumberFormat="1" applyFont="1" applyBorder="1" applyAlignment="1">
      <alignment horizontal="right"/>
    </xf>
    <xf numFmtId="0" fontId="23" fillId="0" borderId="2" xfId="4" applyFont="1" applyBorder="1" applyAlignment="1">
      <alignment horizontal="left"/>
    </xf>
    <xf numFmtId="0" fontId="26" fillId="0" borderId="2" xfId="4" applyFont="1" applyFill="1" applyBorder="1" applyAlignment="1">
      <alignment horizontal="left"/>
    </xf>
    <xf numFmtId="2" fontId="29" fillId="0" borderId="0" xfId="0" applyNumberFormat="1" applyFont="1"/>
    <xf numFmtId="0" fontId="16" fillId="0" borderId="9" xfId="1" applyFont="1" applyFill="1" applyBorder="1" applyAlignment="1">
      <alignment wrapText="1"/>
    </xf>
    <xf numFmtId="2" fontId="4" fillId="0" borderId="1" xfId="1" applyNumberFormat="1" applyFont="1" applyFill="1" applyBorder="1" applyAlignment="1">
      <alignment horizontal="right" wrapText="1"/>
    </xf>
    <xf numFmtId="0" fontId="4" fillId="3" borderId="1" xfId="6" applyFont="1" applyFill="1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7" fillId="0" borderId="0" xfId="0" applyFont="1" applyAlignment="1">
      <alignment horizontal="left"/>
    </xf>
    <xf numFmtId="3" fontId="8" fillId="0" borderId="0" xfId="0" applyNumberFormat="1" applyFont="1"/>
    <xf numFmtId="0" fontId="35" fillId="0" borderId="0" xfId="0" applyFont="1"/>
    <xf numFmtId="0" fontId="35" fillId="3" borderId="1" xfId="0" applyFont="1" applyFill="1" applyBorder="1"/>
    <xf numFmtId="4" fontId="38" fillId="3" borderId="1" xfId="0" applyNumberFormat="1" applyFont="1" applyFill="1" applyBorder="1" applyAlignment="1">
      <alignment vertical="center" wrapText="1"/>
    </xf>
    <xf numFmtId="2" fontId="35" fillId="3" borderId="1" xfId="0" applyNumberFormat="1" applyFont="1" applyFill="1" applyBorder="1"/>
    <xf numFmtId="2" fontId="35" fillId="0" borderId="1" xfId="0" applyNumberFormat="1" applyFont="1" applyBorder="1"/>
    <xf numFmtId="0" fontId="35" fillId="0" borderId="1" xfId="0" applyFont="1" applyBorder="1" applyAlignment="1">
      <alignment wrapText="1"/>
    </xf>
    <xf numFmtId="0" fontId="37" fillId="3" borderId="1" xfId="0" applyFont="1" applyFill="1" applyBorder="1"/>
    <xf numFmtId="2" fontId="37" fillId="3" borderId="1" xfId="0" applyNumberFormat="1" applyFont="1" applyFill="1" applyBorder="1"/>
    <xf numFmtId="0" fontId="37" fillId="3" borderId="1" xfId="0" applyFont="1" applyFill="1" applyBorder="1" applyAlignment="1">
      <alignment horizontal="right"/>
    </xf>
    <xf numFmtId="4" fontId="37" fillId="3" borderId="1" xfId="0" applyNumberFormat="1" applyFont="1" applyFill="1" applyBorder="1"/>
    <xf numFmtId="2" fontId="37" fillId="0" borderId="1" xfId="0" applyNumberFormat="1" applyFont="1" applyBorder="1"/>
    <xf numFmtId="0" fontId="35" fillId="0" borderId="1" xfId="0" applyFont="1" applyBorder="1" applyAlignment="1">
      <alignment horizontal="center"/>
    </xf>
    <xf numFmtId="0" fontId="37" fillId="0" borderId="1" xfId="0" applyFont="1" applyBorder="1" applyAlignment="1">
      <alignment wrapText="1"/>
    </xf>
    <xf numFmtId="0" fontId="35" fillId="0" borderId="8" xfId="0" applyFont="1" applyBorder="1" applyAlignment="1">
      <alignment wrapText="1"/>
    </xf>
    <xf numFmtId="0" fontId="4" fillId="0" borderId="0" xfId="8" applyFont="1" applyFill="1" applyBorder="1" applyAlignment="1">
      <alignment horizontal="center"/>
    </xf>
    <xf numFmtId="2" fontId="4" fillId="0" borderId="17" xfId="8" applyNumberFormat="1" applyFont="1" applyFill="1" applyBorder="1" applyAlignment="1">
      <alignment horizontal="right" wrapText="1"/>
    </xf>
    <xf numFmtId="2" fontId="4" fillId="0" borderId="18" xfId="8" applyNumberFormat="1" applyFont="1" applyFill="1" applyBorder="1" applyAlignment="1">
      <alignment horizontal="right" wrapText="1"/>
    </xf>
    <xf numFmtId="2" fontId="4" fillId="0" borderId="19" xfId="8" applyNumberFormat="1" applyFont="1" applyFill="1" applyBorder="1" applyAlignment="1">
      <alignment horizontal="right" wrapText="1"/>
    </xf>
    <xf numFmtId="2" fontId="16" fillId="0" borderId="1" xfId="8" applyNumberFormat="1" applyFont="1" applyFill="1" applyBorder="1" applyAlignment="1">
      <alignment horizontal="right" wrapText="1"/>
    </xf>
    <xf numFmtId="2" fontId="37" fillId="0" borderId="1" xfId="0" applyNumberFormat="1" applyFont="1" applyBorder="1" applyAlignment="1">
      <alignment wrapText="1"/>
    </xf>
    <xf numFmtId="2" fontId="16" fillId="0" borderId="1" xfId="8" applyNumberFormat="1" applyFont="1" applyFill="1" applyBorder="1" applyAlignment="1">
      <alignment horizontal="center" wrapText="1"/>
    </xf>
    <xf numFmtId="0" fontId="7" fillId="0" borderId="2" xfId="0" applyFont="1" applyBorder="1"/>
    <xf numFmtId="0" fontId="2" fillId="0" borderId="3" xfId="0" applyFont="1" applyFill="1" applyBorder="1"/>
    <xf numFmtId="3" fontId="7" fillId="0" borderId="3" xfId="0" applyNumberFormat="1" applyFont="1" applyFill="1" applyBorder="1"/>
    <xf numFmtId="0" fontId="0" fillId="0" borderId="3" xfId="0" applyFill="1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4" fillId="0" borderId="20" xfId="1" applyFont="1" applyFill="1" applyBorder="1" applyAlignment="1">
      <alignment horizontal="right" wrapText="1"/>
    </xf>
    <xf numFmtId="2" fontId="4" fillId="0" borderId="0" xfId="9" applyNumberFormat="1" applyFont="1" applyFill="1" applyBorder="1" applyAlignment="1">
      <alignment horizontal="right" wrapText="1"/>
    </xf>
    <xf numFmtId="2" fontId="4" fillId="0" borderId="0" xfId="7" applyNumberFormat="1" applyFont="1" applyFill="1" applyBorder="1" applyAlignment="1">
      <alignment horizontal="right" wrapText="1"/>
    </xf>
    <xf numFmtId="0" fontId="4" fillId="0" borderId="0" xfId="9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7" applyFont="1" applyFill="1" applyBorder="1" applyAlignment="1">
      <alignment horizontal="center" wrapText="1"/>
    </xf>
    <xf numFmtId="2" fontId="0" fillId="0" borderId="0" xfId="0" applyNumberFormat="1" applyFill="1" applyBorder="1"/>
    <xf numFmtId="0" fontId="35" fillId="7" borderId="0" xfId="0" applyFont="1" applyFill="1"/>
    <xf numFmtId="0" fontId="0" fillId="0" borderId="1" xfId="0" applyBorder="1" applyAlignment="1">
      <alignment horizontal="center"/>
    </xf>
    <xf numFmtId="0" fontId="0" fillId="3" borderId="0" xfId="0" applyFill="1"/>
    <xf numFmtId="0" fontId="1" fillId="0" borderId="0" xfId="0" applyFont="1" applyAlignment="1">
      <alignment horizontal="center" wrapText="1"/>
    </xf>
    <xf numFmtId="0" fontId="9" fillId="0" borderId="6" xfId="6" applyFont="1" applyFill="1" applyBorder="1" applyAlignment="1">
      <alignment wrapText="1"/>
    </xf>
    <xf numFmtId="0" fontId="4" fillId="0" borderId="10" xfId="1" applyFont="1" applyFill="1" applyBorder="1" applyAlignment="1">
      <alignment wrapText="1"/>
    </xf>
    <xf numFmtId="0" fontId="1" fillId="0" borderId="0" xfId="0" applyFont="1" applyAlignment="1">
      <alignment wrapText="1"/>
    </xf>
    <xf numFmtId="0" fontId="4" fillId="0" borderId="0" xfId="1" applyFont="1" applyFill="1" applyBorder="1" applyAlignment="1">
      <alignment wrapText="1"/>
    </xf>
    <xf numFmtId="0" fontId="0" fillId="3" borderId="1" xfId="0" applyFill="1" applyBorder="1"/>
    <xf numFmtId="4" fontId="2" fillId="0" borderId="1" xfId="0" applyNumberFormat="1" applyFont="1" applyBorder="1"/>
    <xf numFmtId="2" fontId="2" fillId="0" borderId="1" xfId="0" applyNumberFormat="1" applyFont="1" applyBorder="1"/>
    <xf numFmtId="1" fontId="16" fillId="0" borderId="1" xfId="8" applyNumberFormat="1" applyFont="1" applyFill="1" applyBorder="1" applyAlignment="1">
      <alignment horizontal="right" wrapText="1"/>
    </xf>
    <xf numFmtId="2" fontId="4" fillId="3" borderId="1" xfId="1" applyNumberFormat="1" applyFont="1" applyFill="1" applyBorder="1" applyAlignment="1">
      <alignment horizontal="right" wrapText="1"/>
    </xf>
    <xf numFmtId="2" fontId="4" fillId="3" borderId="1" xfId="3" applyNumberFormat="1" applyFont="1" applyFill="1" applyBorder="1" applyAlignment="1">
      <alignment horizontal="right" wrapText="1"/>
    </xf>
    <xf numFmtId="2" fontId="4" fillId="3" borderId="1" xfId="9" applyNumberFormat="1" applyFont="1" applyFill="1" applyBorder="1" applyAlignment="1">
      <alignment horizontal="right" wrapText="1"/>
    </xf>
    <xf numFmtId="0" fontId="4" fillId="0" borderId="1" xfId="6" applyFont="1" applyFill="1" applyBorder="1" applyAlignment="1">
      <alignment wrapText="1"/>
    </xf>
    <xf numFmtId="0" fontId="41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0" fillId="0" borderId="0" xfId="0"/>
    <xf numFmtId="0" fontId="7" fillId="3" borderId="1" xfId="0" applyFont="1" applyFill="1" applyBorder="1"/>
    <xf numFmtId="0" fontId="2" fillId="0" borderId="1" xfId="0" applyFont="1" applyFill="1" applyBorder="1"/>
    <xf numFmtId="0" fontId="42" fillId="0" borderId="0" xfId="0" applyFont="1"/>
    <xf numFmtId="0" fontId="7" fillId="3" borderId="0" xfId="0" applyFont="1" applyFill="1"/>
    <xf numFmtId="0" fontId="7" fillId="0" borderId="0" xfId="0" applyFont="1" applyFill="1"/>
    <xf numFmtId="0" fontId="7" fillId="10" borderId="0" xfId="0" applyFont="1" applyFill="1"/>
    <xf numFmtId="0" fontId="0" fillId="10" borderId="0" xfId="0" applyFill="1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2" fontId="7" fillId="0" borderId="0" xfId="0" applyNumberFormat="1" applyFont="1" applyAlignment="1">
      <alignment wrapText="1"/>
    </xf>
    <xf numFmtId="4" fontId="17" fillId="3" borderId="2" xfId="0" applyNumberFormat="1" applyFont="1" applyFill="1" applyBorder="1" applyAlignment="1">
      <alignment wrapText="1"/>
    </xf>
    <xf numFmtId="2" fontId="2" fillId="0" borderId="0" xfId="0" applyNumberFormat="1" applyFont="1" applyAlignment="1">
      <alignment wrapText="1"/>
    </xf>
    <xf numFmtId="0" fontId="0" fillId="3" borderId="0" xfId="0" applyFill="1" applyAlignment="1">
      <alignment wrapText="1"/>
    </xf>
    <xf numFmtId="2" fontId="7" fillId="0" borderId="1" xfId="0" applyNumberFormat="1" applyFont="1" applyBorder="1" applyAlignment="1">
      <alignment wrapText="1"/>
    </xf>
    <xf numFmtId="0" fontId="43" fillId="4" borderId="22" xfId="0" applyFont="1" applyFill="1" applyBorder="1" applyAlignment="1">
      <alignment horizontal="center" wrapText="1"/>
    </xf>
    <xf numFmtId="49" fontId="43" fillId="11" borderId="22" xfId="0" applyNumberFormat="1" applyFont="1" applyFill="1" applyBorder="1"/>
    <xf numFmtId="166" fontId="43" fillId="11" borderId="22" xfId="0" applyNumberFormat="1" applyFont="1" applyFill="1" applyBorder="1"/>
    <xf numFmtId="49" fontId="43" fillId="4" borderId="22" xfId="0" applyNumberFormat="1" applyFont="1" applyFill="1" applyBorder="1"/>
    <xf numFmtId="166" fontId="43" fillId="4" borderId="22" xfId="0" applyNumberFormat="1" applyFont="1" applyFill="1" applyBorder="1"/>
    <xf numFmtId="1" fontId="11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/>
    <xf numFmtId="3" fontId="8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164" fontId="19" fillId="0" borderId="1" xfId="4" applyNumberFormat="1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/>
    <xf numFmtId="3" fontId="7" fillId="0" borderId="0" xfId="0" applyNumberFormat="1" applyFont="1" applyBorder="1"/>
    <xf numFmtId="0" fontId="7" fillId="0" borderId="0" xfId="0" applyFont="1" applyBorder="1"/>
    <xf numFmtId="0" fontId="2" fillId="0" borderId="0" xfId="0" applyFont="1" applyBorder="1"/>
    <xf numFmtId="0" fontId="1" fillId="0" borderId="0" xfId="0" applyFont="1" applyBorder="1"/>
    <xf numFmtId="0" fontId="2" fillId="3" borderId="0" xfId="0" applyFont="1" applyFill="1"/>
    <xf numFmtId="3" fontId="11" fillId="0" borderId="2" xfId="0" applyNumberFormat="1" applyFont="1" applyBorder="1"/>
    <xf numFmtId="0" fontId="45" fillId="5" borderId="1" xfId="0" applyFont="1" applyFill="1" applyBorder="1"/>
    <xf numFmtId="49" fontId="45" fillId="5" borderId="1" xfId="0" applyNumberFormat="1" applyFont="1" applyFill="1" applyBorder="1"/>
    <xf numFmtId="3" fontId="45" fillId="5" borderId="2" xfId="0" applyNumberFormat="1" applyFont="1" applyFill="1" applyBorder="1"/>
    <xf numFmtId="3" fontId="46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 vertical="center"/>
    </xf>
    <xf numFmtId="3" fontId="46" fillId="5" borderId="1" xfId="0" applyNumberFormat="1" applyFont="1" applyFill="1" applyBorder="1"/>
    <xf numFmtId="3" fontId="46" fillId="12" borderId="1" xfId="0" applyNumberFormat="1" applyFont="1" applyFill="1" applyBorder="1"/>
    <xf numFmtId="0" fontId="11" fillId="5" borderId="0" xfId="0" applyFont="1" applyFill="1"/>
    <xf numFmtId="3" fontId="11" fillId="5" borderId="0" xfId="0" applyNumberFormat="1" applyFont="1" applyFill="1"/>
    <xf numFmtId="3" fontId="11" fillId="5" borderId="2" xfId="0" applyNumberFormat="1" applyFont="1" applyFill="1" applyBorder="1"/>
    <xf numFmtId="3" fontId="11" fillId="0" borderId="0" xfId="0" applyNumberFormat="1" applyFont="1" applyBorder="1"/>
    <xf numFmtId="3" fontId="11" fillId="0" borderId="1" xfId="0" applyNumberFormat="1" applyFont="1" applyBorder="1"/>
    <xf numFmtId="166" fontId="43" fillId="4" borderId="23" xfId="0" applyNumberFormat="1" applyFont="1" applyFill="1" applyBorder="1"/>
    <xf numFmtId="4" fontId="0" fillId="0" borderId="0" xfId="0" applyNumberFormat="1"/>
    <xf numFmtId="4" fontId="47" fillId="0" borderId="0" xfId="0" applyNumberFormat="1" applyFont="1"/>
    <xf numFmtId="49" fontId="0" fillId="0" borderId="0" xfId="0" applyNumberFormat="1"/>
    <xf numFmtId="166" fontId="0" fillId="0" borderId="0" xfId="0" applyNumberFormat="1"/>
    <xf numFmtId="4" fontId="4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2" fillId="13" borderId="0" xfId="0" applyFont="1" applyFill="1"/>
    <xf numFmtId="4" fontId="2" fillId="13" borderId="24" xfId="0" applyNumberFormat="1" applyFont="1" applyFill="1" applyBorder="1"/>
    <xf numFmtId="4" fontId="2" fillId="0" borderId="24" xfId="0" applyNumberFormat="1" applyFont="1" applyBorder="1"/>
    <xf numFmtId="49" fontId="43" fillId="3" borderId="22" xfId="0" applyNumberFormat="1" applyFont="1" applyFill="1" applyBorder="1"/>
    <xf numFmtId="166" fontId="43" fillId="3" borderId="22" xfId="0" applyNumberFormat="1" applyFont="1" applyFill="1" applyBorder="1"/>
    <xf numFmtId="166" fontId="44" fillId="3" borderId="22" xfId="0" applyNumberFormat="1" applyFont="1" applyFill="1" applyBorder="1"/>
    <xf numFmtId="0" fontId="49" fillId="0" borderId="0" xfId="0" applyFont="1"/>
    <xf numFmtId="0" fontId="0" fillId="0" borderId="1" xfId="0" applyBorder="1" applyAlignment="1">
      <alignment wrapText="1"/>
    </xf>
    <xf numFmtId="0" fontId="18" fillId="9" borderId="0" xfId="4" applyFill="1" applyAlignment="1">
      <alignment horizontal="left"/>
    </xf>
    <xf numFmtId="3" fontId="0" fillId="0" borderId="0" xfId="0" applyNumberFormat="1" applyBorder="1"/>
    <xf numFmtId="2" fontId="4" fillId="3" borderId="1" xfId="10" applyNumberFormat="1" applyFont="1" applyFill="1" applyBorder="1" applyAlignment="1">
      <alignment horizontal="right" wrapText="1"/>
    </xf>
    <xf numFmtId="0" fontId="4" fillId="0" borderId="1" xfId="11" applyFont="1" applyFill="1" applyBorder="1" applyAlignment="1">
      <alignment wrapText="1"/>
    </xf>
    <xf numFmtId="2" fontId="4" fillId="0" borderId="1" xfId="11" applyNumberFormat="1" applyFont="1" applyFill="1" applyBorder="1" applyAlignment="1">
      <alignment horizontal="right" wrapText="1"/>
    </xf>
    <xf numFmtId="0" fontId="50" fillId="2" borderId="1" xfId="12" applyFont="1" applyFill="1" applyBorder="1" applyAlignment="1">
      <alignment horizontal="center"/>
    </xf>
    <xf numFmtId="0" fontId="50" fillId="0" borderId="1" xfId="12" applyFont="1" applyFill="1" applyBorder="1" applyAlignment="1">
      <alignment wrapText="1"/>
    </xf>
    <xf numFmtId="0" fontId="50" fillId="0" borderId="1" xfId="12" applyFont="1" applyFill="1" applyBorder="1" applyAlignment="1">
      <alignment horizontal="right" wrapText="1"/>
    </xf>
    <xf numFmtId="2" fontId="50" fillId="0" borderId="1" xfId="12" applyNumberFormat="1" applyFont="1" applyFill="1" applyBorder="1" applyAlignment="1">
      <alignment horizontal="right" wrapText="1"/>
    </xf>
    <xf numFmtId="0" fontId="50" fillId="2" borderId="1" xfId="12" applyFont="1" applyFill="1" applyBorder="1" applyAlignment="1">
      <alignment horizontal="center" wrapText="1"/>
    </xf>
    <xf numFmtId="0" fontId="4" fillId="2" borderId="1" xfId="11" applyFont="1" applyFill="1" applyBorder="1" applyAlignment="1">
      <alignment horizontal="center" wrapText="1"/>
    </xf>
    <xf numFmtId="0" fontId="50" fillId="2" borderId="7" xfId="12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50" fillId="0" borderId="0" xfId="12" applyFont="1" applyFill="1" applyBorder="1" applyAlignment="1">
      <alignment wrapText="1"/>
    </xf>
    <xf numFmtId="0" fontId="50" fillId="0" borderId="0" xfId="12" applyFont="1" applyFill="1" applyBorder="1" applyAlignment="1">
      <alignment horizontal="right" wrapText="1"/>
    </xf>
    <xf numFmtId="0" fontId="4" fillId="0" borderId="1" xfId="1" applyFont="1" applyFill="1" applyBorder="1" applyAlignment="1">
      <alignment wrapText="1"/>
    </xf>
    <xf numFmtId="0" fontId="1" fillId="0" borderId="1" xfId="0" applyFont="1" applyBorder="1"/>
    <xf numFmtId="0" fontId="0" fillId="0" borderId="0" xfId="0" applyFill="1"/>
    <xf numFmtId="0" fontId="7" fillId="0" borderId="11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7" fillId="0" borderId="14" xfId="0" applyFont="1" applyFill="1" applyBorder="1" applyAlignment="1">
      <alignment wrapText="1"/>
    </xf>
    <xf numFmtId="0" fontId="7" fillId="0" borderId="15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35" fillId="0" borderId="0" xfId="0" applyFont="1" applyFill="1"/>
    <xf numFmtId="0" fontId="37" fillId="0" borderId="11" xfId="0" applyFont="1" applyBorder="1" applyAlignment="1">
      <alignment wrapText="1"/>
    </xf>
    <xf numFmtId="0" fontId="37" fillId="0" borderId="5" xfId="0" applyFont="1" applyBorder="1" applyAlignment="1">
      <alignment wrapText="1"/>
    </xf>
    <xf numFmtId="0" fontId="37" fillId="0" borderId="12" xfId="0" applyFont="1" applyBorder="1" applyAlignment="1">
      <alignment wrapText="1"/>
    </xf>
    <xf numFmtId="0" fontId="37" fillId="0" borderId="14" xfId="0" applyFont="1" applyBorder="1" applyAlignment="1">
      <alignment wrapText="1"/>
    </xf>
    <xf numFmtId="0" fontId="37" fillId="0" borderId="15" xfId="0" applyFont="1" applyBorder="1" applyAlignment="1">
      <alignment wrapText="1"/>
    </xf>
    <xf numFmtId="0" fontId="37" fillId="0" borderId="16" xfId="0" applyFont="1" applyBorder="1" applyAlignment="1">
      <alignment wrapText="1"/>
    </xf>
    <xf numFmtId="0" fontId="42" fillId="0" borderId="0" xfId="0" applyFont="1" applyFill="1"/>
    <xf numFmtId="0" fontId="16" fillId="0" borderId="10" xfId="1" applyFont="1" applyFill="1" applyBorder="1" applyAlignment="1">
      <alignment horizontal="left" wrapText="1"/>
    </xf>
    <xf numFmtId="0" fontId="16" fillId="0" borderId="0" xfId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6" borderId="2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37" fillId="0" borderId="2" xfId="0" applyFont="1" applyBorder="1" applyAlignment="1">
      <alignment horizontal="center" wrapText="1"/>
    </xf>
    <xf numFmtId="0" fontId="37" fillId="0" borderId="3" xfId="0" applyFont="1" applyBorder="1" applyAlignment="1">
      <alignment horizontal="center" wrapText="1"/>
    </xf>
    <xf numFmtId="0" fontId="37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6" fillId="3" borderId="11" xfId="0" applyFont="1" applyFill="1" applyBorder="1" applyAlignment="1">
      <alignment horizontal="center" wrapText="1"/>
    </xf>
    <xf numFmtId="0" fontId="36" fillId="3" borderId="5" xfId="0" applyFont="1" applyFill="1" applyBorder="1" applyAlignment="1">
      <alignment horizontal="center" wrapText="1"/>
    </xf>
    <xf numFmtId="0" fontId="36" fillId="3" borderId="12" xfId="0" applyFont="1" applyFill="1" applyBorder="1" applyAlignment="1">
      <alignment horizontal="center" wrapText="1"/>
    </xf>
    <xf numFmtId="0" fontId="36" fillId="3" borderId="10" xfId="0" applyFont="1" applyFill="1" applyBorder="1" applyAlignment="1">
      <alignment horizontal="center" wrapText="1"/>
    </xf>
    <xf numFmtId="0" fontId="36" fillId="3" borderId="0" xfId="0" applyFont="1" applyFill="1" applyBorder="1" applyAlignment="1">
      <alignment horizontal="center" wrapText="1"/>
    </xf>
    <xf numFmtId="0" fontId="36" fillId="3" borderId="13" xfId="0" applyFont="1" applyFill="1" applyBorder="1" applyAlignment="1">
      <alignment horizontal="center" wrapText="1"/>
    </xf>
    <xf numFmtId="0" fontId="36" fillId="3" borderId="14" xfId="0" applyFont="1" applyFill="1" applyBorder="1" applyAlignment="1">
      <alignment horizontal="center" wrapText="1"/>
    </xf>
    <xf numFmtId="0" fontId="36" fillId="3" borderId="15" xfId="0" applyFont="1" applyFill="1" applyBorder="1" applyAlignment="1">
      <alignment horizontal="center" wrapText="1"/>
    </xf>
    <xf numFmtId="0" fontId="36" fillId="3" borderId="16" xfId="0" applyFont="1" applyFill="1" applyBorder="1" applyAlignment="1">
      <alignment horizontal="center" wrapText="1"/>
    </xf>
    <xf numFmtId="0" fontId="43" fillId="4" borderId="22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7" fillId="0" borderId="1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40" fillId="0" borderId="0" xfId="0" applyFont="1" applyAlignment="1">
      <alignment horizontal="center" vertical="center"/>
    </xf>
  </cellXfs>
  <cellStyles count="13">
    <cellStyle name="Normal" xfId="0" builtinId="0"/>
    <cellStyle name="Normal 2" xfId="4"/>
    <cellStyle name="Normal_(2017-2018)" xfId="8"/>
    <cellStyle name="Normal_Sheet1" xfId="1"/>
    <cellStyle name="Normal_Sheet1_1" xfId="2"/>
    <cellStyle name="Normal_Sheet1_2" xfId="5"/>
    <cellStyle name="Normal_Sheet2" xfId="6"/>
    <cellStyle name="Normal_проверка" xfId="3"/>
    <cellStyle name="Normal_Справки бюджет 2019" xfId="9"/>
    <cellStyle name="Normal_Справки бюджет 2019_2_1" xfId="7"/>
    <cellStyle name="Normal_Справки бюджет 2021" xfId="11"/>
    <cellStyle name="Normal_Справки бюджет 2021_1" xfId="12"/>
    <cellStyle name="Normal_таблица_2" xfId="10"/>
  </cellStyles>
  <dxfs count="30">
    <dxf>
      <font>
        <color indexed="20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104</xdr:row>
      <xdr:rowOff>41415</xdr:rowOff>
    </xdr:from>
    <xdr:to>
      <xdr:col>4</xdr:col>
      <xdr:colOff>944218</xdr:colOff>
      <xdr:row>127</xdr:row>
      <xdr:rowOff>99393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14856" t="15966" r="31331" b="16996"/>
        <a:stretch/>
      </xdr:blipFill>
      <xdr:spPr>
        <a:xfrm>
          <a:off x="0" y="23009089"/>
          <a:ext cx="6990522" cy="4903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00"/>
  <sheetViews>
    <sheetView tabSelected="1" zoomScale="88" zoomScaleNormal="88" workbookViewId="0">
      <selection activeCell="K21" sqref="K21"/>
    </sheetView>
  </sheetViews>
  <sheetFormatPr defaultRowHeight="15" x14ac:dyDescent="0.25"/>
  <cols>
    <col min="1" max="1" width="32.5703125" customWidth="1"/>
    <col min="2" max="2" width="16.42578125" customWidth="1"/>
    <col min="3" max="3" width="15" customWidth="1"/>
    <col min="4" max="4" width="15.7109375" customWidth="1"/>
    <col min="5" max="5" width="16.85546875" customWidth="1"/>
    <col min="6" max="6" width="14.42578125" customWidth="1"/>
    <col min="7" max="7" width="14.28515625" customWidth="1"/>
    <col min="8" max="8" width="15.140625" customWidth="1"/>
    <col min="9" max="9" width="14.85546875" customWidth="1"/>
    <col min="10" max="10" width="13.42578125" customWidth="1"/>
    <col min="11" max="11" width="16.42578125" customWidth="1"/>
    <col min="12" max="12" width="17.28515625" style="198" customWidth="1"/>
    <col min="13" max="13" width="25.140625" customWidth="1"/>
    <col min="14" max="14" width="16.5703125" customWidth="1"/>
    <col min="15" max="15" width="17" customWidth="1"/>
    <col min="16" max="16" width="22.85546875" customWidth="1"/>
  </cols>
  <sheetData>
    <row r="1" spans="1:16" x14ac:dyDescent="0.25">
      <c r="A1" s="54" t="s">
        <v>164</v>
      </c>
    </row>
    <row r="2" spans="1:16" x14ac:dyDescent="0.25">
      <c r="A2" s="54"/>
    </row>
    <row r="3" spans="1:16" x14ac:dyDescent="0.25">
      <c r="B3" s="3"/>
      <c r="E3" s="2"/>
      <c r="F3" s="293"/>
      <c r="G3" s="293"/>
      <c r="H3" s="293"/>
    </row>
    <row r="4" spans="1:16" ht="45" x14ac:dyDescent="0.25">
      <c r="A4" s="127" t="s">
        <v>106</v>
      </c>
      <c r="B4" s="88" t="s">
        <v>108</v>
      </c>
      <c r="C4" s="89" t="s">
        <v>3</v>
      </c>
      <c r="D4" s="89" t="s">
        <v>4</v>
      </c>
      <c r="E4" s="87" t="s">
        <v>188</v>
      </c>
      <c r="F4" s="87" t="s">
        <v>111</v>
      </c>
      <c r="G4" s="87" t="s">
        <v>109</v>
      </c>
      <c r="H4" s="87" t="s">
        <v>112</v>
      </c>
      <c r="I4" s="163"/>
      <c r="J4" s="167"/>
      <c r="K4" s="167"/>
      <c r="L4" s="167"/>
      <c r="M4" s="167"/>
      <c r="N4" s="168"/>
      <c r="O4" s="169"/>
      <c r="P4" s="168"/>
    </row>
    <row r="5" spans="1:16" x14ac:dyDescent="0.25">
      <c r="A5" s="179" t="s">
        <v>190</v>
      </c>
      <c r="B5" s="179">
        <v>8</v>
      </c>
      <c r="C5" s="183">
        <v>2.4000149999999998</v>
      </c>
      <c r="D5" s="184">
        <v>1</v>
      </c>
      <c r="E5" s="128">
        <v>693</v>
      </c>
      <c r="F5" s="56">
        <f>B5*C5*D5*E5</f>
        <v>13305.683159999999</v>
      </c>
      <c r="G5" s="90">
        <v>0</v>
      </c>
      <c r="H5" s="61">
        <f>F5-G5</f>
        <v>13305.683159999999</v>
      </c>
      <c r="I5" s="163"/>
      <c r="J5" s="165"/>
      <c r="K5" s="165"/>
      <c r="L5" s="165"/>
      <c r="M5" s="165"/>
      <c r="N5" s="170"/>
      <c r="O5" s="166"/>
      <c r="P5" s="170"/>
    </row>
    <row r="6" spans="1:16" x14ac:dyDescent="0.25">
      <c r="A6" s="129" t="s">
        <v>12</v>
      </c>
      <c r="B6" s="179">
        <v>1405</v>
      </c>
      <c r="C6" s="183">
        <v>8.5</v>
      </c>
      <c r="D6" s="184">
        <v>1.55</v>
      </c>
      <c r="E6" s="128">
        <v>693</v>
      </c>
      <c r="F6" s="56">
        <f t="shared" ref="F6:F10" si="0">B6*C6*D6*E6</f>
        <v>12828036.375</v>
      </c>
      <c r="G6" s="255">
        <v>393144.68</v>
      </c>
      <c r="H6" s="61">
        <f t="shared" ref="H6:H10" si="1">F6-G6</f>
        <v>12434891.695</v>
      </c>
      <c r="I6" s="163"/>
      <c r="J6" s="165"/>
      <c r="K6" s="165"/>
      <c r="L6" s="165"/>
      <c r="M6" s="165"/>
      <c r="N6" s="170"/>
      <c r="O6" s="166"/>
      <c r="P6" s="170"/>
    </row>
    <row r="7" spans="1:16" x14ac:dyDescent="0.25">
      <c r="A7" s="129" t="s">
        <v>10</v>
      </c>
      <c r="B7" s="179">
        <v>382</v>
      </c>
      <c r="C7" s="183">
        <v>2.4</v>
      </c>
      <c r="D7" s="184">
        <v>1.67</v>
      </c>
      <c r="E7" s="128">
        <v>693</v>
      </c>
      <c r="F7" s="56">
        <f t="shared" si="0"/>
        <v>1061021.808</v>
      </c>
      <c r="G7" s="185">
        <v>14466.38</v>
      </c>
      <c r="H7" s="61">
        <f t="shared" si="1"/>
        <v>1046555.428</v>
      </c>
      <c r="I7" s="163"/>
      <c r="J7" s="165"/>
      <c r="K7" s="165"/>
      <c r="L7" s="165"/>
      <c r="M7" s="165"/>
      <c r="N7" s="170"/>
      <c r="O7" s="166"/>
      <c r="P7" s="170"/>
    </row>
    <row r="8" spans="1:16" x14ac:dyDescent="0.25">
      <c r="A8" s="129" t="s">
        <v>11</v>
      </c>
      <c r="B8" s="179">
        <v>825</v>
      </c>
      <c r="C8" s="183">
        <v>8.5</v>
      </c>
      <c r="D8" s="184">
        <v>1.47</v>
      </c>
      <c r="E8" s="128">
        <v>693</v>
      </c>
      <c r="F8" s="56">
        <f t="shared" si="0"/>
        <v>7143703.875</v>
      </c>
      <c r="G8" s="185">
        <v>0</v>
      </c>
      <c r="H8" s="61">
        <f t="shared" si="1"/>
        <v>7143703.875</v>
      </c>
      <c r="I8" s="163"/>
      <c r="J8" s="165"/>
      <c r="K8" s="165"/>
      <c r="L8" s="165"/>
      <c r="M8" s="165"/>
      <c r="N8" s="170"/>
      <c r="O8" s="166"/>
      <c r="P8" s="170"/>
    </row>
    <row r="9" spans="1:16" x14ac:dyDescent="0.25">
      <c r="A9" s="129" t="s">
        <v>9</v>
      </c>
      <c r="B9" s="179">
        <v>744</v>
      </c>
      <c r="C9" s="183">
        <v>8.5</v>
      </c>
      <c r="D9" s="184">
        <v>1.91</v>
      </c>
      <c r="E9" s="128">
        <v>693</v>
      </c>
      <c r="F9" s="56">
        <f t="shared" si="0"/>
        <v>8370636.1200000001</v>
      </c>
      <c r="G9" s="185">
        <v>472535.91</v>
      </c>
      <c r="H9" s="61">
        <f t="shared" si="1"/>
        <v>7898100.21</v>
      </c>
      <c r="I9" s="163"/>
      <c r="J9" s="165"/>
      <c r="K9" s="165"/>
      <c r="L9" s="165"/>
      <c r="M9" s="165"/>
      <c r="N9" s="170"/>
      <c r="O9" s="166"/>
      <c r="P9" s="170"/>
    </row>
    <row r="10" spans="1:16" x14ac:dyDescent="0.25">
      <c r="A10" s="129" t="s">
        <v>13</v>
      </c>
      <c r="B10" s="179">
        <v>2056</v>
      </c>
      <c r="C10" s="183">
        <v>5.1247147269999997</v>
      </c>
      <c r="D10" s="184">
        <v>1.22</v>
      </c>
      <c r="E10" s="128">
        <v>693</v>
      </c>
      <c r="F10" s="56">
        <f t="shared" si="0"/>
        <v>8908116.1397118475</v>
      </c>
      <c r="G10" s="185">
        <v>-152182.79999999999</v>
      </c>
      <c r="H10" s="61">
        <f t="shared" si="1"/>
        <v>9060298.9397118483</v>
      </c>
      <c r="I10" s="163"/>
      <c r="J10" s="165"/>
      <c r="K10" s="165"/>
      <c r="L10" s="165"/>
      <c r="M10" s="165"/>
      <c r="N10" s="170"/>
      <c r="O10" s="166"/>
      <c r="P10" s="170"/>
    </row>
    <row r="11" spans="1:16" x14ac:dyDescent="0.25">
      <c r="A11" s="175" t="s">
        <v>189</v>
      </c>
      <c r="B11" s="83">
        <f>SUM(B5:B10)</f>
        <v>5420</v>
      </c>
      <c r="F11" s="7">
        <f>SUM(F5:F10)</f>
        <v>38324820.000871845</v>
      </c>
      <c r="G11" s="53">
        <f>SUM(G5:G10)</f>
        <v>727964.16999999993</v>
      </c>
      <c r="H11" s="7">
        <f>SUM(H5:H10)</f>
        <v>37596855.83087185</v>
      </c>
      <c r="I11" s="163"/>
      <c r="J11" s="168"/>
      <c r="K11" s="168"/>
      <c r="L11" s="199"/>
      <c r="M11" s="168"/>
      <c r="N11" s="168"/>
      <c r="O11" s="168"/>
      <c r="P11" s="168"/>
    </row>
    <row r="12" spans="1:16" x14ac:dyDescent="0.25">
      <c r="A12" s="57" t="s">
        <v>107</v>
      </c>
      <c r="B12" s="58">
        <f>F11/B11</f>
        <v>7071.0000001608569</v>
      </c>
      <c r="E12" s="133" t="s">
        <v>113</v>
      </c>
      <c r="F12" s="91">
        <v>38324820</v>
      </c>
      <c r="G12" s="93">
        <v>727964.17</v>
      </c>
      <c r="H12" s="92">
        <f>F12-G12</f>
        <v>37596855.829999998</v>
      </c>
      <c r="I12" s="133" t="s">
        <v>113</v>
      </c>
    </row>
    <row r="13" spans="1:16" x14ac:dyDescent="0.25">
      <c r="E13" s="133" t="s">
        <v>104</v>
      </c>
      <c r="F13" s="7">
        <f>F11-F12</f>
        <v>8.718445897102356E-4</v>
      </c>
      <c r="G13" s="7">
        <f>G11-G12</f>
        <v>0</v>
      </c>
      <c r="H13" s="7">
        <f>H11-H12</f>
        <v>8.7185204029083252E-4</v>
      </c>
      <c r="I13" s="133" t="s">
        <v>104</v>
      </c>
    </row>
    <row r="14" spans="1:16" x14ac:dyDescent="0.25">
      <c r="A14" s="54"/>
    </row>
    <row r="15" spans="1:16" ht="15" customHeight="1" x14ac:dyDescent="0.25">
      <c r="A15" s="54"/>
      <c r="C15" s="177"/>
      <c r="D15" s="177"/>
      <c r="E15" s="296"/>
      <c r="F15" s="296"/>
      <c r="G15" s="296"/>
      <c r="H15" s="296"/>
    </row>
    <row r="16" spans="1:16" s="163" customFormat="1" x14ac:dyDescent="0.25">
      <c r="A16" s="54"/>
      <c r="C16" s="174"/>
      <c r="D16" s="174"/>
      <c r="E16" s="297"/>
      <c r="F16" s="297"/>
      <c r="G16" s="297"/>
      <c r="H16" s="297"/>
      <c r="L16" s="198"/>
    </row>
    <row r="17" spans="1:12" s="163" customFormat="1" x14ac:dyDescent="0.25">
      <c r="C17" s="174"/>
      <c r="D17" s="174"/>
      <c r="E17" s="174"/>
      <c r="F17" s="174"/>
      <c r="G17" s="174"/>
      <c r="H17" s="174"/>
      <c r="L17" s="198"/>
    </row>
    <row r="19" spans="1:12" x14ac:dyDescent="0.25">
      <c r="A19" s="4"/>
      <c r="B19" s="164"/>
      <c r="C19" s="164"/>
      <c r="D19" s="164"/>
      <c r="E19" s="164"/>
      <c r="F19" s="164"/>
      <c r="G19" s="164"/>
      <c r="H19" s="164"/>
      <c r="I19" s="163"/>
    </row>
    <row r="20" spans="1:12" x14ac:dyDescent="0.25">
      <c r="A20" s="4" t="s">
        <v>22</v>
      </c>
    </row>
    <row r="21" spans="1:12" x14ac:dyDescent="0.25">
      <c r="A21" s="258" t="s">
        <v>14</v>
      </c>
      <c r="B21" s="258" t="s">
        <v>15</v>
      </c>
      <c r="C21" s="258" t="s">
        <v>16</v>
      </c>
      <c r="D21" s="258" t="s">
        <v>17</v>
      </c>
      <c r="E21" s="258" t="s">
        <v>18</v>
      </c>
      <c r="F21" s="258" t="s">
        <v>19</v>
      </c>
      <c r="G21" s="258" t="s">
        <v>20</v>
      </c>
      <c r="H21" s="258" t="s">
        <v>215</v>
      </c>
      <c r="I21" s="258" t="s">
        <v>21</v>
      </c>
    </row>
    <row r="22" spans="1:12" x14ac:dyDescent="0.25">
      <c r="A22" s="259" t="s">
        <v>190</v>
      </c>
      <c r="B22" s="260">
        <v>560</v>
      </c>
      <c r="C22" s="260">
        <v>0</v>
      </c>
      <c r="D22" s="260">
        <v>0</v>
      </c>
      <c r="E22" s="260">
        <v>0</v>
      </c>
      <c r="F22" s="260">
        <v>0</v>
      </c>
      <c r="G22" s="260">
        <v>0</v>
      </c>
      <c r="H22" s="260">
        <v>0</v>
      </c>
      <c r="I22" s="260">
        <v>560</v>
      </c>
    </row>
    <row r="23" spans="1:12" x14ac:dyDescent="0.25">
      <c r="A23" s="259" t="s">
        <v>13</v>
      </c>
      <c r="B23" s="260">
        <v>0</v>
      </c>
      <c r="C23" s="260">
        <v>0</v>
      </c>
      <c r="D23" s="260">
        <v>0</v>
      </c>
      <c r="E23" s="260">
        <v>92803</v>
      </c>
      <c r="F23" s="260">
        <v>103981</v>
      </c>
      <c r="G23" s="260">
        <v>86371</v>
      </c>
      <c r="H23" s="260">
        <v>4450</v>
      </c>
      <c r="I23" s="260">
        <v>287605</v>
      </c>
    </row>
    <row r="24" spans="1:12" x14ac:dyDescent="0.25">
      <c r="A24" s="259" t="s">
        <v>12</v>
      </c>
      <c r="B24" s="260">
        <v>139874</v>
      </c>
      <c r="C24" s="260">
        <v>128</v>
      </c>
      <c r="D24" s="260">
        <v>0</v>
      </c>
      <c r="E24" s="260">
        <v>4171</v>
      </c>
      <c r="F24" s="260">
        <v>0</v>
      </c>
      <c r="G24" s="260">
        <v>0</v>
      </c>
      <c r="H24" s="260">
        <v>2950</v>
      </c>
      <c r="I24" s="260">
        <v>147123</v>
      </c>
    </row>
    <row r="25" spans="1:12" x14ac:dyDescent="0.25">
      <c r="A25" s="259" t="s">
        <v>10</v>
      </c>
      <c r="B25" s="260">
        <v>0</v>
      </c>
      <c r="C25" s="260">
        <v>0</v>
      </c>
      <c r="D25" s="260">
        <v>0</v>
      </c>
      <c r="E25" s="260">
        <v>42226</v>
      </c>
      <c r="F25" s="260">
        <v>0</v>
      </c>
      <c r="G25" s="260">
        <v>0</v>
      </c>
      <c r="H25" s="260">
        <v>0</v>
      </c>
      <c r="I25" s="260">
        <v>42226</v>
      </c>
    </row>
    <row r="26" spans="1:12" x14ac:dyDescent="0.25">
      <c r="A26" s="259" t="s">
        <v>11</v>
      </c>
      <c r="B26" s="260">
        <v>21665</v>
      </c>
      <c r="C26" s="260">
        <v>183237</v>
      </c>
      <c r="D26" s="260">
        <v>0</v>
      </c>
      <c r="E26" s="260">
        <v>1329</v>
      </c>
      <c r="F26" s="260">
        <v>0</v>
      </c>
      <c r="G26" s="260">
        <v>0</v>
      </c>
      <c r="H26" s="260">
        <v>2078</v>
      </c>
      <c r="I26" s="260">
        <v>208309</v>
      </c>
    </row>
    <row r="27" spans="1:12" x14ac:dyDescent="0.25">
      <c r="A27" s="259" t="s">
        <v>9</v>
      </c>
      <c r="B27" s="260">
        <v>7154</v>
      </c>
      <c r="C27" s="260">
        <v>0</v>
      </c>
      <c r="D27" s="260">
        <v>43779</v>
      </c>
      <c r="E27" s="260">
        <v>0</v>
      </c>
      <c r="F27" s="260">
        <v>0</v>
      </c>
      <c r="G27" s="260">
        <v>0</v>
      </c>
      <c r="H27" s="260">
        <v>2220</v>
      </c>
      <c r="I27" s="260">
        <v>53153</v>
      </c>
    </row>
    <row r="28" spans="1:12" x14ac:dyDescent="0.25">
      <c r="A28" s="268" t="s">
        <v>34</v>
      </c>
      <c r="B28" s="269">
        <f>SUM(B22:B27)</f>
        <v>169253</v>
      </c>
      <c r="C28" s="269">
        <f t="shared" ref="C28:I28" si="2">SUM(C22:C27)</f>
        <v>183365</v>
      </c>
      <c r="D28" s="269">
        <f t="shared" si="2"/>
        <v>43779</v>
      </c>
      <c r="E28" s="269">
        <f t="shared" si="2"/>
        <v>140529</v>
      </c>
      <c r="F28" s="269">
        <f t="shared" si="2"/>
        <v>103981</v>
      </c>
      <c r="G28" s="269">
        <f t="shared" si="2"/>
        <v>86371</v>
      </c>
      <c r="H28" s="269">
        <f t="shared" si="2"/>
        <v>11698</v>
      </c>
      <c r="I28" s="269">
        <f t="shared" si="2"/>
        <v>738976</v>
      </c>
    </row>
    <row r="29" spans="1:12" s="163" customFormat="1" x14ac:dyDescent="0.25">
      <c r="A29" s="178"/>
      <c r="B29" s="3"/>
      <c r="C29" s="3"/>
      <c r="D29" s="3"/>
      <c r="E29" s="3"/>
      <c r="F29" s="3"/>
      <c r="G29" s="3"/>
      <c r="H29" s="3"/>
      <c r="I29" s="3"/>
      <c r="L29" s="198"/>
    </row>
    <row r="30" spans="1:12" s="163" customFormat="1" x14ac:dyDescent="0.25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289"/>
      <c r="L30" s="198"/>
    </row>
    <row r="32" spans="1:12" x14ac:dyDescent="0.25">
      <c r="A32" s="4" t="s">
        <v>23</v>
      </c>
    </row>
    <row r="33" spans="1:12" x14ac:dyDescent="0.25">
      <c r="A33" s="264" t="s">
        <v>14</v>
      </c>
      <c r="B33" s="264" t="s">
        <v>15</v>
      </c>
      <c r="C33" s="264" t="s">
        <v>16</v>
      </c>
      <c r="D33" s="264" t="s">
        <v>17</v>
      </c>
      <c r="E33" s="264" t="s">
        <v>18</v>
      </c>
      <c r="F33" s="264" t="s">
        <v>19</v>
      </c>
      <c r="G33" s="264" t="s">
        <v>20</v>
      </c>
      <c r="H33" s="264" t="s">
        <v>215</v>
      </c>
      <c r="I33" s="265" t="s">
        <v>21</v>
      </c>
    </row>
    <row r="34" spans="1:12" x14ac:dyDescent="0.25">
      <c r="A34" s="259" t="s">
        <v>190</v>
      </c>
      <c r="B34" s="261">
        <v>1</v>
      </c>
      <c r="C34" s="261">
        <v>0</v>
      </c>
      <c r="D34" s="261">
        <v>0</v>
      </c>
      <c r="E34" s="261">
        <v>0</v>
      </c>
      <c r="F34" s="261">
        <v>0</v>
      </c>
      <c r="G34" s="261">
        <v>0</v>
      </c>
      <c r="H34" s="261">
        <v>0</v>
      </c>
      <c r="I34" s="55">
        <f>SUM(B34:H34)</f>
        <v>1</v>
      </c>
    </row>
    <row r="35" spans="1:12" x14ac:dyDescent="0.25">
      <c r="A35" s="259" t="s">
        <v>13</v>
      </c>
      <c r="B35" s="261">
        <v>0</v>
      </c>
      <c r="C35" s="261">
        <v>0</v>
      </c>
      <c r="D35" s="261">
        <v>0</v>
      </c>
      <c r="E35" s="261">
        <v>0.32267519688461604</v>
      </c>
      <c r="F35" s="261">
        <v>0.36154100241650877</v>
      </c>
      <c r="G35" s="261">
        <v>0.30031119069557205</v>
      </c>
      <c r="H35" s="261">
        <v>1.5472610003303142E-2</v>
      </c>
      <c r="I35" s="55">
        <f t="shared" ref="I35:I37" si="3">SUM(B35:H35)</f>
        <v>1</v>
      </c>
    </row>
    <row r="36" spans="1:12" x14ac:dyDescent="0.25">
      <c r="A36" s="259" t="s">
        <v>12</v>
      </c>
      <c r="B36" s="261">
        <v>0.95072830216893345</v>
      </c>
      <c r="C36" s="261">
        <v>8.7002032313098561E-4</v>
      </c>
      <c r="D36" s="261">
        <v>0</v>
      </c>
      <c r="E36" s="261">
        <v>2.8350427873276102E-2</v>
      </c>
      <c r="F36" s="261">
        <v>0</v>
      </c>
      <c r="G36" s="261">
        <v>0</v>
      </c>
      <c r="H36" s="261">
        <v>2.0051249634659436E-2</v>
      </c>
      <c r="I36" s="55">
        <f t="shared" si="3"/>
        <v>1</v>
      </c>
    </row>
    <row r="37" spans="1:12" x14ac:dyDescent="0.25">
      <c r="A37" s="259" t="s">
        <v>10</v>
      </c>
      <c r="B37" s="261">
        <v>0</v>
      </c>
      <c r="C37" s="261">
        <v>0</v>
      </c>
      <c r="D37" s="261">
        <v>0</v>
      </c>
      <c r="E37" s="261">
        <v>1</v>
      </c>
      <c r="F37" s="261">
        <v>0</v>
      </c>
      <c r="G37" s="261">
        <v>0</v>
      </c>
      <c r="H37" s="261">
        <v>0</v>
      </c>
      <c r="I37" s="55">
        <f t="shared" si="3"/>
        <v>1</v>
      </c>
    </row>
    <row r="38" spans="1:12" x14ac:dyDescent="0.25">
      <c r="A38" s="259" t="s">
        <v>11</v>
      </c>
      <c r="B38" s="261">
        <v>0.10000414768445</v>
      </c>
      <c r="C38" s="261">
        <v>0.87964034199194463</v>
      </c>
      <c r="D38" s="261">
        <v>0</v>
      </c>
      <c r="E38" s="261">
        <v>6.3799451775967434E-3</v>
      </c>
      <c r="F38" s="261">
        <v>0</v>
      </c>
      <c r="G38" s="261">
        <v>0</v>
      </c>
      <c r="H38" s="261">
        <v>9.9755651460090543E-3</v>
      </c>
      <c r="I38" s="55">
        <f>SUM(B38:H38)</f>
        <v>0.99600000000000044</v>
      </c>
      <c r="J38" t="s">
        <v>163</v>
      </c>
    </row>
    <row r="39" spans="1:12" x14ac:dyDescent="0.25">
      <c r="A39" s="259" t="s">
        <v>9</v>
      </c>
      <c r="B39" s="261">
        <v>0.14059259119899201</v>
      </c>
      <c r="C39" s="261">
        <v>0</v>
      </c>
      <c r="D39" s="261">
        <v>0.822641186762742</v>
      </c>
      <c r="E39" s="261">
        <v>0</v>
      </c>
      <c r="F39" s="261">
        <v>0</v>
      </c>
      <c r="G39" s="261">
        <v>0</v>
      </c>
      <c r="H39" s="261">
        <v>4.0766222038266901E-2</v>
      </c>
      <c r="I39" s="55">
        <f>SUM(B39:H39)</f>
        <v>1.0040000000000009</v>
      </c>
    </row>
    <row r="40" spans="1:12" x14ac:dyDescent="0.25">
      <c r="A40" s="268" t="s">
        <v>34</v>
      </c>
      <c r="B40" s="55">
        <f>SUM(B34:B39)</f>
        <v>2.1913250410523752</v>
      </c>
      <c r="C40" s="55">
        <f t="shared" ref="C40:G40" si="4">SUM(C34:C39)</f>
        <v>0.88051036231507562</v>
      </c>
      <c r="D40" s="55">
        <f t="shared" si="4"/>
        <v>0.822641186762742</v>
      </c>
      <c r="E40" s="55">
        <f t="shared" si="4"/>
        <v>1.3574055699354888</v>
      </c>
      <c r="F40" s="55">
        <f t="shared" si="4"/>
        <v>0.36154100241650877</v>
      </c>
      <c r="G40" s="55">
        <f t="shared" si="4"/>
        <v>0.30031119069557205</v>
      </c>
      <c r="H40" s="55">
        <f>SUM(H34:H39)</f>
        <v>8.6265646822238529E-2</v>
      </c>
      <c r="I40" s="55">
        <f>SUM(I34:I39)</f>
        <v>6.0000000000000018</v>
      </c>
    </row>
    <row r="41" spans="1:12" s="163" customFormat="1" x14ac:dyDescent="0.25">
      <c r="A41" s="176"/>
      <c r="B41" s="2"/>
      <c r="C41" s="2"/>
      <c r="D41" s="2"/>
      <c r="E41" s="2"/>
      <c r="F41" s="2"/>
      <c r="G41" s="2" t="s">
        <v>163</v>
      </c>
      <c r="H41" s="2"/>
      <c r="I41" s="2"/>
      <c r="L41" s="198"/>
    </row>
    <row r="42" spans="1:12" s="163" customFormat="1" x14ac:dyDescent="0.25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89"/>
      <c r="L42" s="198"/>
    </row>
    <row r="43" spans="1:12" x14ac:dyDescent="0.25">
      <c r="A43" s="288"/>
      <c r="B43" s="289"/>
      <c r="C43" s="289"/>
      <c r="D43" s="289"/>
      <c r="E43" s="289"/>
      <c r="F43" s="289"/>
      <c r="G43" s="289"/>
      <c r="H43" s="289"/>
      <c r="I43" s="289"/>
      <c r="J43" t="s">
        <v>163</v>
      </c>
    </row>
    <row r="45" spans="1:12" x14ac:dyDescent="0.25">
      <c r="A45" s="4" t="s">
        <v>24</v>
      </c>
    </row>
    <row r="46" spans="1:12" ht="36.75" customHeight="1" x14ac:dyDescent="0.25">
      <c r="A46" s="262" t="s">
        <v>1</v>
      </c>
      <c r="B46" s="262" t="s">
        <v>2</v>
      </c>
      <c r="C46" s="262" t="s">
        <v>3</v>
      </c>
      <c r="D46" s="262" t="s">
        <v>4</v>
      </c>
      <c r="E46" s="262" t="s">
        <v>0</v>
      </c>
      <c r="F46" s="262" t="s">
        <v>5</v>
      </c>
      <c r="G46" s="262" t="s">
        <v>6</v>
      </c>
      <c r="H46" s="262" t="s">
        <v>7</v>
      </c>
      <c r="I46" s="262" t="s">
        <v>35</v>
      </c>
      <c r="J46" s="262" t="s">
        <v>110</v>
      </c>
      <c r="K46" s="262" t="s">
        <v>8</v>
      </c>
    </row>
    <row r="47" spans="1:12" x14ac:dyDescent="0.25">
      <c r="A47" s="259" t="s">
        <v>190</v>
      </c>
      <c r="B47" s="260">
        <v>8</v>
      </c>
      <c r="C47" s="261">
        <v>2.4000149999999998</v>
      </c>
      <c r="D47" s="261">
        <v>1</v>
      </c>
      <c r="E47" s="261">
        <v>13305.683801651001</v>
      </c>
      <c r="F47" s="260">
        <v>7</v>
      </c>
      <c r="G47" s="261">
        <v>2240.6129999999998</v>
      </c>
      <c r="H47" s="261">
        <v>15684.287841796875</v>
      </c>
      <c r="I47" s="261">
        <v>0</v>
      </c>
      <c r="J47" s="261">
        <v>0</v>
      </c>
      <c r="K47" s="261">
        <v>28989.971643447876</v>
      </c>
    </row>
    <row r="48" spans="1:12" x14ac:dyDescent="0.25">
      <c r="A48" s="259" t="s">
        <v>10</v>
      </c>
      <c r="B48" s="260">
        <v>382</v>
      </c>
      <c r="C48" s="261">
        <v>2.4</v>
      </c>
      <c r="D48" s="261">
        <v>1.67</v>
      </c>
      <c r="E48" s="261">
        <v>1061021.8228952796</v>
      </c>
      <c r="F48" s="260">
        <v>661</v>
      </c>
      <c r="G48" s="261">
        <v>847.2079</v>
      </c>
      <c r="H48" s="261">
        <v>560004.41247558594</v>
      </c>
      <c r="I48" s="261">
        <v>218719.17962373374</v>
      </c>
      <c r="J48" s="261">
        <v>14466.38</v>
      </c>
      <c r="K48" s="261">
        <v>1825279.0349945994</v>
      </c>
    </row>
    <row r="49" spans="1:12" x14ac:dyDescent="0.25">
      <c r="A49" s="259" t="s">
        <v>9</v>
      </c>
      <c r="B49" s="260">
        <v>744</v>
      </c>
      <c r="C49" s="261">
        <v>8.5</v>
      </c>
      <c r="D49" s="261">
        <v>1.91</v>
      </c>
      <c r="E49" s="261">
        <v>8370635.9737172127</v>
      </c>
      <c r="F49" s="260">
        <v>705</v>
      </c>
      <c r="G49" s="261">
        <v>1724.25</v>
      </c>
      <c r="H49" s="261">
        <v>1215596.25</v>
      </c>
      <c r="I49" s="261">
        <v>7555560.9400000004</v>
      </c>
      <c r="J49" s="261">
        <v>472535.91</v>
      </c>
      <c r="K49" s="261">
        <v>16669257.253717214</v>
      </c>
    </row>
    <row r="50" spans="1:12" x14ac:dyDescent="0.25">
      <c r="A50" s="259" t="s">
        <v>11</v>
      </c>
      <c r="B50" s="260">
        <v>825</v>
      </c>
      <c r="C50" s="261">
        <v>8.5</v>
      </c>
      <c r="D50" s="261">
        <v>1.47</v>
      </c>
      <c r="E50" s="261">
        <v>7143704.0140360594</v>
      </c>
      <c r="F50" s="260">
        <v>867</v>
      </c>
      <c r="G50" s="261">
        <v>1849.2180000000001</v>
      </c>
      <c r="H50" s="261">
        <v>1603272.0212402344</v>
      </c>
      <c r="I50" s="261">
        <v>10421390.15</v>
      </c>
      <c r="J50" s="261">
        <v>0</v>
      </c>
      <c r="K50" s="261">
        <v>19168366.185276292</v>
      </c>
    </row>
    <row r="51" spans="1:12" x14ac:dyDescent="0.25">
      <c r="A51" s="259" t="s">
        <v>12</v>
      </c>
      <c r="B51" s="260">
        <v>1405</v>
      </c>
      <c r="C51" s="261">
        <v>8.5</v>
      </c>
      <c r="D51" s="261">
        <v>1.55</v>
      </c>
      <c r="E51" s="261">
        <v>12828035.980362296</v>
      </c>
      <c r="F51" s="260">
        <v>1711</v>
      </c>
      <c r="G51" s="261">
        <v>2240.6129999999998</v>
      </c>
      <c r="H51" s="261">
        <v>3833688.0710449219</v>
      </c>
      <c r="I51" s="261">
        <v>77470646.629999995</v>
      </c>
      <c r="J51" s="261">
        <v>393144.68</v>
      </c>
      <c r="K51" s="261">
        <v>93739226.001407206</v>
      </c>
    </row>
    <row r="52" spans="1:12" x14ac:dyDescent="0.25">
      <c r="A52" s="259" t="s">
        <v>13</v>
      </c>
      <c r="B52" s="260">
        <v>2056</v>
      </c>
      <c r="C52" s="261">
        <v>5.1247150000000001</v>
      </c>
      <c r="D52" s="261">
        <v>1.22</v>
      </c>
      <c r="E52" s="261">
        <v>8908116.5648205969</v>
      </c>
      <c r="F52" s="260">
        <v>1923</v>
      </c>
      <c r="G52" s="261">
        <v>972.78589999999997</v>
      </c>
      <c r="H52" s="261">
        <v>1870667.2639160156</v>
      </c>
      <c r="I52" s="261">
        <v>1825005.4903762662</v>
      </c>
      <c r="J52" s="261">
        <v>-152182.79999999999</v>
      </c>
      <c r="K52" s="261">
        <v>12755972.119112879</v>
      </c>
    </row>
    <row r="53" spans="1:12" x14ac:dyDescent="0.25">
      <c r="A53" s="82" t="s">
        <v>34</v>
      </c>
      <c r="B53" s="83">
        <f>SUM(B47:B52)</f>
        <v>5420</v>
      </c>
      <c r="C53" s="294" t="s">
        <v>103</v>
      </c>
      <c r="D53" s="294"/>
      <c r="E53" s="95">
        <f>SUM(E47:E52)</f>
        <v>38324820.039633095</v>
      </c>
      <c r="F53" s="83">
        <f>SUM(F47:F52)</f>
        <v>5874</v>
      </c>
      <c r="G53" s="84"/>
      <c r="H53" s="85">
        <f>SUM(H47:H52)</f>
        <v>9098912.3065185547</v>
      </c>
      <c r="I53" s="85">
        <f>SUM(I47:I52)</f>
        <v>97491322.389999986</v>
      </c>
      <c r="J53" s="85">
        <f>SUM(J47:J52)</f>
        <v>727964.16999999993</v>
      </c>
      <c r="K53" s="85">
        <f>SUM(K47:K52)</f>
        <v>144187090.56615162</v>
      </c>
    </row>
    <row r="54" spans="1:12" x14ac:dyDescent="0.25">
      <c r="C54" s="295" t="s">
        <v>102</v>
      </c>
      <c r="D54" s="295"/>
      <c r="E54" s="94">
        <f>F12</f>
        <v>38324820</v>
      </c>
    </row>
    <row r="55" spans="1:12" x14ac:dyDescent="0.25">
      <c r="C55" s="295" t="s">
        <v>104</v>
      </c>
      <c r="D55" s="295"/>
      <c r="E55" s="7">
        <f>E53-E54</f>
        <v>3.9633095264434814E-2</v>
      </c>
      <c r="H55" s="1"/>
    </row>
    <row r="59" spans="1:12" x14ac:dyDescent="0.25">
      <c r="A59" s="4" t="s">
        <v>38</v>
      </c>
    </row>
    <row r="60" spans="1:12" ht="75" x14ac:dyDescent="0.25">
      <c r="A60" s="263" t="s">
        <v>1</v>
      </c>
      <c r="B60" s="263" t="s">
        <v>36</v>
      </c>
      <c r="C60" s="263" t="s">
        <v>25</v>
      </c>
      <c r="D60" s="263" t="s">
        <v>26</v>
      </c>
      <c r="E60" s="263" t="s">
        <v>27</v>
      </c>
      <c r="F60" s="263" t="s">
        <v>28</v>
      </c>
      <c r="G60" s="263" t="s">
        <v>29</v>
      </c>
      <c r="H60" s="263" t="s">
        <v>30</v>
      </c>
      <c r="I60" s="263" t="s">
        <v>31</v>
      </c>
      <c r="J60" s="263" t="s">
        <v>32</v>
      </c>
      <c r="K60" s="263" t="s">
        <v>216</v>
      </c>
      <c r="L60" s="263" t="s">
        <v>8</v>
      </c>
    </row>
    <row r="61" spans="1:12" x14ac:dyDescent="0.25">
      <c r="A61" s="256" t="s">
        <v>190</v>
      </c>
      <c r="B61" s="257">
        <v>28989.971643447876</v>
      </c>
      <c r="C61" s="257">
        <v>75</v>
      </c>
      <c r="D61" s="257">
        <v>21742.478732585907</v>
      </c>
      <c r="E61" s="257">
        <v>21742.478732585907</v>
      </c>
      <c r="F61" s="257">
        <v>0</v>
      </c>
      <c r="G61" s="257">
        <v>0</v>
      </c>
      <c r="H61" s="257">
        <v>0</v>
      </c>
      <c r="I61" s="257">
        <v>0</v>
      </c>
      <c r="J61" s="257">
        <v>0</v>
      </c>
      <c r="K61" s="257">
        <v>0</v>
      </c>
      <c r="L61" s="257">
        <v>21742.478732585907</v>
      </c>
    </row>
    <row r="62" spans="1:12" x14ac:dyDescent="0.25">
      <c r="A62" s="256" t="s">
        <v>10</v>
      </c>
      <c r="B62" s="257">
        <v>1825279.0349945994</v>
      </c>
      <c r="C62" s="257">
        <v>75</v>
      </c>
      <c r="D62" s="257">
        <v>1368959.2762459496</v>
      </c>
      <c r="E62" s="257">
        <v>0</v>
      </c>
      <c r="F62" s="257">
        <v>0</v>
      </c>
      <c r="G62" s="257">
        <v>0</v>
      </c>
      <c r="H62" s="257">
        <v>1368959.2762459496</v>
      </c>
      <c r="I62" s="257">
        <v>0</v>
      </c>
      <c r="J62" s="257">
        <v>0</v>
      </c>
      <c r="K62" s="257">
        <v>0</v>
      </c>
      <c r="L62" s="257">
        <v>1368959.2762459496</v>
      </c>
    </row>
    <row r="63" spans="1:12" x14ac:dyDescent="0.25">
      <c r="A63" s="256" t="s">
        <v>9</v>
      </c>
      <c r="B63" s="257">
        <v>16669257.253717214</v>
      </c>
      <c r="C63" s="257">
        <v>75</v>
      </c>
      <c r="D63" s="257">
        <v>12501942.94028791</v>
      </c>
      <c r="E63" s="257">
        <v>1682668.8953552896</v>
      </c>
      <c r="F63" s="257">
        <v>0</v>
      </c>
      <c r="G63" s="257">
        <v>10297115.120178813</v>
      </c>
      <c r="H63" s="257">
        <v>0</v>
      </c>
      <c r="I63" s="257">
        <v>0</v>
      </c>
      <c r="J63" s="257">
        <v>0</v>
      </c>
      <c r="K63" s="257">
        <v>522158.92475380807</v>
      </c>
      <c r="L63" s="257">
        <v>12501942.94028791</v>
      </c>
    </row>
    <row r="64" spans="1:12" x14ac:dyDescent="0.25">
      <c r="A64" s="256" t="s">
        <v>11</v>
      </c>
      <c r="B64" s="257">
        <v>19168366.185276292</v>
      </c>
      <c r="C64" s="257">
        <v>75</v>
      </c>
      <c r="D64" s="257">
        <v>14376274.638957219</v>
      </c>
      <c r="E64" s="257">
        <v>1495192.1907023131</v>
      </c>
      <c r="F64" s="257">
        <v>12645951.139982449</v>
      </c>
      <c r="G64" s="257">
        <v>0</v>
      </c>
      <c r="H64" s="257">
        <v>91719.84405462147</v>
      </c>
      <c r="I64" s="257">
        <v>0</v>
      </c>
      <c r="J64" s="257">
        <v>0</v>
      </c>
      <c r="K64" s="257">
        <v>143411.46421783554</v>
      </c>
      <c r="L64" s="257">
        <v>14376274.638957219</v>
      </c>
    </row>
    <row r="65" spans="1:13" x14ac:dyDescent="0.25">
      <c r="A65" s="256" t="s">
        <v>12</v>
      </c>
      <c r="B65" s="257">
        <v>93739226.001407206</v>
      </c>
      <c r="C65" s="257">
        <v>75</v>
      </c>
      <c r="D65" s="257">
        <v>70304419.501055405</v>
      </c>
      <c r="E65" s="257">
        <v>66840401.387210861</v>
      </c>
      <c r="F65" s="257">
        <v>61166.273771844586</v>
      </c>
      <c r="G65" s="257">
        <v>0</v>
      </c>
      <c r="H65" s="257">
        <v>1993160.374237217</v>
      </c>
      <c r="I65" s="257">
        <v>0</v>
      </c>
      <c r="J65" s="257">
        <v>0</v>
      </c>
      <c r="K65" s="257">
        <v>1409691.465835481</v>
      </c>
      <c r="L65" s="257">
        <v>70304419.501055405</v>
      </c>
    </row>
    <row r="66" spans="1:13" x14ac:dyDescent="0.25">
      <c r="A66" s="256" t="s">
        <v>13</v>
      </c>
      <c r="B66" s="257">
        <v>12755972.119112879</v>
      </c>
      <c r="C66" s="257">
        <v>75</v>
      </c>
      <c r="D66" s="257">
        <v>9566979.0893346593</v>
      </c>
      <c r="E66" s="257">
        <v>0</v>
      </c>
      <c r="F66" s="257">
        <v>0</v>
      </c>
      <c r="G66" s="257">
        <v>0</v>
      </c>
      <c r="H66" s="257">
        <v>3087026.8612420657</v>
      </c>
      <c r="I66" s="257">
        <v>3458855.2100558309</v>
      </c>
      <c r="J66" s="257">
        <v>2873070.8816777309</v>
      </c>
      <c r="K66" s="257">
        <v>148026.13635903143</v>
      </c>
      <c r="L66" s="257">
        <v>9566979.0893346593</v>
      </c>
    </row>
    <row r="67" spans="1:13" x14ac:dyDescent="0.25">
      <c r="A67" s="86" t="s">
        <v>93</v>
      </c>
      <c r="B67" s="85">
        <f>SUM(B61:B66)</f>
        <v>144187090.56615162</v>
      </c>
      <c r="D67" s="5">
        <f t="shared" ref="D67:L67" si="5">SUM(D61:D66)</f>
        <v>108140317.92461374</v>
      </c>
      <c r="E67" s="5">
        <f t="shared" si="5"/>
        <v>70040004.95200105</v>
      </c>
      <c r="F67" s="5">
        <f>SUM(F61:F66)</f>
        <v>12707117.413754294</v>
      </c>
      <c r="G67" s="5">
        <f t="shared" si="5"/>
        <v>10297115.120178813</v>
      </c>
      <c r="H67" s="5">
        <f>SUM(H61:H66)</f>
        <v>6540866.3557798536</v>
      </c>
      <c r="I67" s="5">
        <f t="shared" si="5"/>
        <v>3458855.2100558309</v>
      </c>
      <c r="J67" s="5">
        <f t="shared" si="5"/>
        <v>2873070.8816777309</v>
      </c>
      <c r="K67" s="5">
        <f t="shared" si="5"/>
        <v>2223287.9911661558</v>
      </c>
      <c r="L67" s="200">
        <f t="shared" si="5"/>
        <v>108140317.92461374</v>
      </c>
    </row>
    <row r="68" spans="1:13" x14ac:dyDescent="0.25">
      <c r="A68" s="9" t="s">
        <v>94</v>
      </c>
      <c r="B68" s="7">
        <f>D67</f>
        <v>108140317.92461374</v>
      </c>
    </row>
    <row r="69" spans="1:13" ht="30" x14ac:dyDescent="0.25">
      <c r="A69" s="9" t="s">
        <v>273</v>
      </c>
      <c r="B69" s="60">
        <f>L70</f>
        <v>69499696</v>
      </c>
      <c r="D69" s="1"/>
      <c r="L69" s="197" t="s">
        <v>100</v>
      </c>
    </row>
    <row r="70" spans="1:13" x14ac:dyDescent="0.25">
      <c r="A70" s="12" t="s">
        <v>97</v>
      </c>
      <c r="B70" s="8">
        <f>B68-B69</f>
        <v>38640621.924613744</v>
      </c>
      <c r="C70" s="290" t="s">
        <v>33</v>
      </c>
      <c r="D70" s="290"/>
      <c r="E70" s="6">
        <v>30059831</v>
      </c>
      <c r="F70" s="6">
        <v>16031215</v>
      </c>
      <c r="G70" s="6">
        <v>9664850</v>
      </c>
      <c r="H70" s="6">
        <v>7280370</v>
      </c>
      <c r="I70" s="6">
        <v>2621816</v>
      </c>
      <c r="J70" s="6">
        <v>1428668</v>
      </c>
      <c r="K70" s="6">
        <v>2412946</v>
      </c>
      <c r="L70" s="201">
        <f>SUM(E70:K70)</f>
        <v>69499696</v>
      </c>
    </row>
    <row r="71" spans="1:13" x14ac:dyDescent="0.25">
      <c r="A71" s="9" t="s">
        <v>95</v>
      </c>
      <c r="B71" s="8">
        <f>B67-B68</f>
        <v>36046772.641537875</v>
      </c>
      <c r="E71" s="59">
        <f>E67-E70</f>
        <v>39980173.95200105</v>
      </c>
      <c r="F71" s="5">
        <f t="shared" ref="F71:L71" si="6">F67-F70</f>
        <v>-3324097.5862457063</v>
      </c>
      <c r="G71" s="59">
        <f t="shared" si="6"/>
        <v>632265.12017881311</v>
      </c>
      <c r="H71" s="5">
        <f t="shared" si="6"/>
        <v>-739503.64422014635</v>
      </c>
      <c r="I71" s="59">
        <f t="shared" si="6"/>
        <v>837039.21005583089</v>
      </c>
      <c r="J71" s="59">
        <f t="shared" si="6"/>
        <v>1444402.8816777309</v>
      </c>
      <c r="K71" s="5">
        <f t="shared" si="6"/>
        <v>-189658.00883384421</v>
      </c>
      <c r="L71" s="202">
        <f t="shared" si="6"/>
        <v>38640621.924613744</v>
      </c>
      <c r="M71" s="111" t="s">
        <v>99</v>
      </c>
    </row>
    <row r="72" spans="1:13" x14ac:dyDescent="0.25">
      <c r="A72" s="10" t="s">
        <v>96</v>
      </c>
      <c r="B72" s="7">
        <f>B70+B71</f>
        <v>74687394.566151619</v>
      </c>
      <c r="F72" s="11" t="s">
        <v>37</v>
      </c>
      <c r="H72" s="11" t="s">
        <v>37</v>
      </c>
      <c r="K72" s="11" t="s">
        <v>37</v>
      </c>
      <c r="M72" s="291" t="s">
        <v>101</v>
      </c>
    </row>
    <row r="73" spans="1:13" ht="62.25" customHeight="1" x14ac:dyDescent="0.25">
      <c r="A73" s="12" t="s">
        <v>165</v>
      </c>
      <c r="B73" s="97">
        <v>9155346</v>
      </c>
      <c r="E73" s="96"/>
      <c r="F73" s="96"/>
      <c r="G73" s="96"/>
      <c r="H73" s="96"/>
      <c r="I73" s="96"/>
      <c r="J73" s="96"/>
      <c r="K73" s="96"/>
      <c r="M73" s="292"/>
    </row>
    <row r="74" spans="1:13" x14ac:dyDescent="0.25">
      <c r="A74" s="8" t="s">
        <v>98</v>
      </c>
      <c r="B74" s="7">
        <f>B72-B73</f>
        <v>65532048.566151619</v>
      </c>
      <c r="D74" s="54"/>
    </row>
    <row r="75" spans="1:13" x14ac:dyDescent="0.25">
      <c r="A75" s="194"/>
      <c r="B75" s="270"/>
      <c r="C75" s="270"/>
    </row>
    <row r="76" spans="1:13" x14ac:dyDescent="0.25">
      <c r="A76" s="288"/>
      <c r="B76" s="289"/>
      <c r="C76" s="289"/>
      <c r="D76" s="289"/>
      <c r="E76" s="289"/>
      <c r="F76" s="289"/>
      <c r="G76" s="289"/>
      <c r="H76" s="289"/>
      <c r="I76" s="289"/>
      <c r="J76" s="289"/>
      <c r="K76" s="289"/>
    </row>
    <row r="78" spans="1:13" s="173" customFormat="1" x14ac:dyDescent="0.25">
      <c r="L78" s="203"/>
    </row>
    <row r="83" spans="1:13" s="163" customFormat="1" x14ac:dyDescent="0.25">
      <c r="A83" s="4" t="s">
        <v>175</v>
      </c>
      <c r="L83" s="198"/>
    </row>
    <row r="84" spans="1:13" s="163" customFormat="1" ht="78" customHeight="1" x14ac:dyDescent="0.25">
      <c r="A84" s="258" t="s">
        <v>1</v>
      </c>
      <c r="B84" s="258" t="s">
        <v>36</v>
      </c>
      <c r="C84" s="258" t="s">
        <v>25</v>
      </c>
      <c r="D84" s="258" t="s">
        <v>26</v>
      </c>
      <c r="E84" s="258" t="s">
        <v>27</v>
      </c>
      <c r="F84" s="258" t="s">
        <v>28</v>
      </c>
      <c r="G84" s="258" t="s">
        <v>29</v>
      </c>
      <c r="H84" s="258" t="s">
        <v>30</v>
      </c>
      <c r="I84" s="258" t="s">
        <v>31</v>
      </c>
      <c r="J84" s="258" t="s">
        <v>32</v>
      </c>
      <c r="K84" s="258" t="s">
        <v>216</v>
      </c>
      <c r="L84" s="258" t="s">
        <v>8</v>
      </c>
    </row>
    <row r="85" spans="1:13" s="163" customFormat="1" x14ac:dyDescent="0.25">
      <c r="A85" s="259" t="s">
        <v>190</v>
      </c>
      <c r="B85" s="261">
        <v>28989.971643447876</v>
      </c>
      <c r="C85" s="261">
        <v>75</v>
      </c>
      <c r="D85" s="261">
        <v>21742.478732585907</v>
      </c>
      <c r="E85" s="261">
        <v>21742.478732585907</v>
      </c>
      <c r="F85" s="261">
        <v>0</v>
      </c>
      <c r="G85" s="261">
        <v>0</v>
      </c>
      <c r="H85" s="261">
        <v>0</v>
      </c>
      <c r="I85" s="261">
        <v>0</v>
      </c>
      <c r="J85" s="261">
        <v>0</v>
      </c>
      <c r="K85" s="261">
        <v>0</v>
      </c>
      <c r="L85" s="261">
        <v>21742.478732585907</v>
      </c>
    </row>
    <row r="86" spans="1:13" s="163" customFormat="1" x14ac:dyDescent="0.25">
      <c r="A86" s="259" t="s">
        <v>10</v>
      </c>
      <c r="B86" s="261">
        <v>1825279.0349945994</v>
      </c>
      <c r="C86" s="261">
        <v>90</v>
      </c>
      <c r="D86" s="261">
        <v>1642751.1314951396</v>
      </c>
      <c r="E86" s="261">
        <v>0</v>
      </c>
      <c r="F86" s="261">
        <v>0</v>
      </c>
      <c r="G86" s="261">
        <v>0</v>
      </c>
      <c r="H86" s="261">
        <v>1642751.1314951396</v>
      </c>
      <c r="I86" s="261">
        <v>0</v>
      </c>
      <c r="J86" s="261">
        <v>0</v>
      </c>
      <c r="K86" s="261">
        <v>0</v>
      </c>
      <c r="L86" s="261">
        <v>1642751.1314951396</v>
      </c>
    </row>
    <row r="87" spans="1:13" s="163" customFormat="1" x14ac:dyDescent="0.25">
      <c r="A87" s="259" t="s">
        <v>9</v>
      </c>
      <c r="B87" s="261">
        <v>16669257.253717214</v>
      </c>
      <c r="C87" s="261">
        <v>80</v>
      </c>
      <c r="D87" s="261">
        <v>13335405.802973771</v>
      </c>
      <c r="E87" s="261">
        <v>1794846.821712309</v>
      </c>
      <c r="F87" s="261">
        <v>0</v>
      </c>
      <c r="G87" s="261">
        <v>10983589.461524067</v>
      </c>
      <c r="H87" s="261">
        <v>0</v>
      </c>
      <c r="I87" s="261">
        <v>0</v>
      </c>
      <c r="J87" s="261">
        <v>0</v>
      </c>
      <c r="K87" s="261">
        <v>556969.51973739534</v>
      </c>
      <c r="L87" s="261">
        <v>13335405.802973771</v>
      </c>
    </row>
    <row r="88" spans="1:13" s="163" customFormat="1" x14ac:dyDescent="0.25">
      <c r="A88" s="259" t="s">
        <v>11</v>
      </c>
      <c r="B88" s="261">
        <v>19168366.185276292</v>
      </c>
      <c r="C88" s="261">
        <v>95</v>
      </c>
      <c r="D88" s="261">
        <v>18209947.876012478</v>
      </c>
      <c r="E88" s="261">
        <v>1893910.10822293</v>
      </c>
      <c r="F88" s="261">
        <v>16018204.777311102</v>
      </c>
      <c r="G88" s="261">
        <v>0</v>
      </c>
      <c r="H88" s="261">
        <v>116178.46913585387</v>
      </c>
      <c r="I88" s="261">
        <v>0</v>
      </c>
      <c r="J88" s="261">
        <v>0</v>
      </c>
      <c r="K88" s="261">
        <v>181654.52134259167</v>
      </c>
      <c r="L88" s="261">
        <v>18209947.876012478</v>
      </c>
    </row>
    <row r="89" spans="1:13" s="163" customFormat="1" x14ac:dyDescent="0.25">
      <c r="A89" s="259" t="s">
        <v>12</v>
      </c>
      <c r="B89" s="261">
        <v>93739226.001407206</v>
      </c>
      <c r="C89" s="261">
        <v>85</v>
      </c>
      <c r="D89" s="261">
        <v>79678342.101196125</v>
      </c>
      <c r="E89" s="261">
        <v>75752454.905505642</v>
      </c>
      <c r="F89" s="261">
        <v>69321.776941423872</v>
      </c>
      <c r="G89" s="261">
        <v>0</v>
      </c>
      <c r="H89" s="261">
        <v>2258915.0908021792</v>
      </c>
      <c r="I89" s="261">
        <v>0</v>
      </c>
      <c r="J89" s="261">
        <v>0</v>
      </c>
      <c r="K89" s="261">
        <v>1597650.3279468783</v>
      </c>
      <c r="L89" s="261">
        <v>79678342.10119611</v>
      </c>
    </row>
    <row r="90" spans="1:13" s="163" customFormat="1" x14ac:dyDescent="0.25">
      <c r="A90" s="259" t="s">
        <v>13</v>
      </c>
      <c r="B90" s="261">
        <v>12755972.119112879</v>
      </c>
      <c r="C90" s="261">
        <v>90</v>
      </c>
      <c r="D90" s="261">
        <v>11480374.90720159</v>
      </c>
      <c r="E90" s="261">
        <v>0</v>
      </c>
      <c r="F90" s="261">
        <v>0</v>
      </c>
      <c r="G90" s="261">
        <v>0</v>
      </c>
      <c r="H90" s="261">
        <v>3704432.2334904787</v>
      </c>
      <c r="I90" s="261">
        <v>4150626.2520669969</v>
      </c>
      <c r="J90" s="261">
        <v>3447685.0580132771</v>
      </c>
      <c r="K90" s="261">
        <v>177631.3636308377</v>
      </c>
      <c r="L90" s="261">
        <v>11480374.90720159</v>
      </c>
    </row>
    <row r="91" spans="1:13" s="163" customFormat="1" x14ac:dyDescent="0.25">
      <c r="A91" s="9" t="s">
        <v>93</v>
      </c>
      <c r="B91" s="7">
        <f>SUM(B85:B90)</f>
        <v>144187090.56615162</v>
      </c>
      <c r="C91" s="131"/>
      <c r="D91" s="7">
        <f t="shared" ref="D91:E91" si="7">SUM(D85:D90)</f>
        <v>124368564.29761168</v>
      </c>
      <c r="E91" s="7">
        <f t="shared" si="7"/>
        <v>79462954.31417346</v>
      </c>
      <c r="F91" s="7">
        <f>SUM(F85:F90)</f>
        <v>16087526.554252526</v>
      </c>
      <c r="G91" s="7">
        <f t="shared" ref="G91" si="8">SUM(G85:G90)</f>
        <v>10983589.461524067</v>
      </c>
      <c r="H91" s="7">
        <f>SUM(H85:H90)-0.01</f>
        <v>7722276.9149236511</v>
      </c>
      <c r="I91" s="7">
        <f t="shared" ref="I91:K91" si="9">SUM(I85:I90)</f>
        <v>4150626.2520669969</v>
      </c>
      <c r="J91" s="7">
        <f t="shared" si="9"/>
        <v>3447685.0580132771</v>
      </c>
      <c r="K91" s="7">
        <f t="shared" si="9"/>
        <v>2513905.7326577031</v>
      </c>
      <c r="L91" s="204">
        <f>SUM(L85:L90)-0.01</f>
        <v>124368564.28761166</v>
      </c>
    </row>
    <row r="92" spans="1:13" s="163" customFormat="1" x14ac:dyDescent="0.25">
      <c r="A92" s="86" t="s">
        <v>94</v>
      </c>
      <c r="B92" s="85">
        <f>D91</f>
        <v>124368564.29761168</v>
      </c>
      <c r="L92" s="198"/>
    </row>
    <row r="93" spans="1:13" s="163" customFormat="1" ht="30" x14ac:dyDescent="0.25">
      <c r="A93" s="9" t="s">
        <v>274</v>
      </c>
      <c r="B93" s="60">
        <f>L94</f>
        <v>69499696</v>
      </c>
      <c r="D93" s="1"/>
      <c r="L93" s="197" t="s">
        <v>100</v>
      </c>
    </row>
    <row r="94" spans="1:13" s="163" customFormat="1" x14ac:dyDescent="0.25">
      <c r="A94" s="12" t="s">
        <v>97</v>
      </c>
      <c r="B94" s="8">
        <f>B92-B93</f>
        <v>54868868.297611684</v>
      </c>
      <c r="C94" s="290" t="s">
        <v>33</v>
      </c>
      <c r="D94" s="290"/>
      <c r="E94" s="6">
        <v>30059831</v>
      </c>
      <c r="F94" s="6">
        <v>16031215</v>
      </c>
      <c r="G94" s="6">
        <v>9664850</v>
      </c>
      <c r="H94" s="6">
        <v>7280370</v>
      </c>
      <c r="I94" s="6">
        <v>2621816</v>
      </c>
      <c r="J94" s="6">
        <v>1428668</v>
      </c>
      <c r="K94" s="6">
        <v>2412946</v>
      </c>
      <c r="L94" s="201">
        <f>SUM(E94:K94)</f>
        <v>69499696</v>
      </c>
    </row>
    <row r="95" spans="1:13" s="163" customFormat="1" x14ac:dyDescent="0.25">
      <c r="A95" s="9" t="s">
        <v>95</v>
      </c>
      <c r="B95" s="8">
        <f>B91-B92</f>
        <v>19818526.268539935</v>
      </c>
      <c r="D95" s="242" t="s">
        <v>279</v>
      </c>
      <c r="E95" s="59">
        <f>E91-E94</f>
        <v>49403123.31417346</v>
      </c>
      <c r="F95" s="59">
        <f t="shared" ref="F95:L95" si="10">F91-F94</f>
        <v>56311.554252525792</v>
      </c>
      <c r="G95" s="59">
        <f t="shared" si="10"/>
        <v>1318739.4615240674</v>
      </c>
      <c r="H95" s="126">
        <f t="shared" si="10"/>
        <v>441906.91492365114</v>
      </c>
      <c r="I95" s="59">
        <f t="shared" si="10"/>
        <v>1528810.2520669969</v>
      </c>
      <c r="J95" s="59">
        <f t="shared" si="10"/>
        <v>2019017.0580132771</v>
      </c>
      <c r="K95" s="59">
        <f t="shared" si="10"/>
        <v>100959.73265770311</v>
      </c>
      <c r="L95" s="202">
        <f t="shared" si="10"/>
        <v>54868868.287611663</v>
      </c>
      <c r="M95" s="172" t="s">
        <v>99</v>
      </c>
    </row>
    <row r="96" spans="1:13" s="163" customFormat="1" x14ac:dyDescent="0.25">
      <c r="A96" s="133" t="s">
        <v>96</v>
      </c>
      <c r="B96" s="7">
        <f>B94+B95</f>
        <v>74687394.566151619</v>
      </c>
      <c r="F96" s="11"/>
      <c r="H96" s="11"/>
      <c r="K96" s="11"/>
      <c r="L96" s="198"/>
      <c r="M96" s="291" t="s">
        <v>101</v>
      </c>
    </row>
    <row r="97" spans="1:13" s="163" customFormat="1" ht="62.25" customHeight="1" x14ac:dyDescent="0.25">
      <c r="A97" s="12" t="s">
        <v>200</v>
      </c>
      <c r="B97" s="97">
        <v>9599674</v>
      </c>
      <c r="E97" s="96"/>
      <c r="F97" s="96"/>
      <c r="G97" s="96"/>
      <c r="H97" s="96"/>
      <c r="I97" s="96"/>
      <c r="J97" s="96"/>
      <c r="K97" s="96"/>
      <c r="L97" s="198"/>
      <c r="M97" s="292"/>
    </row>
    <row r="98" spans="1:13" s="163" customFormat="1" x14ac:dyDescent="0.25">
      <c r="A98" s="8" t="s">
        <v>98</v>
      </c>
      <c r="B98" s="7">
        <f>B96-B97</f>
        <v>65087720.566151619</v>
      </c>
      <c r="D98" s="54"/>
      <c r="L98" s="198"/>
    </row>
    <row r="99" spans="1:13" s="163" customFormat="1" x14ac:dyDescent="0.25">
      <c r="A99" s="194"/>
      <c r="B99" s="270"/>
      <c r="C99" s="270"/>
      <c r="L99" s="198"/>
    </row>
    <row r="100" spans="1:13" x14ac:dyDescent="0.25">
      <c r="A100" s="288"/>
      <c r="B100" s="289"/>
      <c r="C100" s="289"/>
      <c r="D100" s="289"/>
      <c r="E100" s="289"/>
      <c r="F100" s="289"/>
      <c r="G100" s="289"/>
      <c r="H100" s="289"/>
      <c r="I100" s="289"/>
      <c r="J100" s="289"/>
      <c r="K100" s="289"/>
    </row>
  </sheetData>
  <mergeCells count="15">
    <mergeCell ref="A100:K100"/>
    <mergeCell ref="C94:D94"/>
    <mergeCell ref="M96:M97"/>
    <mergeCell ref="F3:H3"/>
    <mergeCell ref="M72:M73"/>
    <mergeCell ref="A43:I43"/>
    <mergeCell ref="C53:D53"/>
    <mergeCell ref="C54:D54"/>
    <mergeCell ref="C55:D55"/>
    <mergeCell ref="C70:D70"/>
    <mergeCell ref="E15:H15"/>
    <mergeCell ref="E16:H16"/>
    <mergeCell ref="A30:K30"/>
    <mergeCell ref="A42:K42"/>
    <mergeCell ref="A76:K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391"/>
  <sheetViews>
    <sheetView zoomScale="115" zoomScaleNormal="115" workbookViewId="0">
      <selection activeCell="A4" sqref="A4"/>
    </sheetView>
  </sheetViews>
  <sheetFormatPr defaultRowHeight="15" x14ac:dyDescent="0.25"/>
  <cols>
    <col min="1" max="1" width="20.7109375" customWidth="1"/>
    <col min="2" max="2" width="27.5703125" customWidth="1"/>
    <col min="3" max="3" width="13.7109375" customWidth="1"/>
    <col min="4" max="4" width="28.7109375" customWidth="1"/>
    <col min="5" max="5" width="20" customWidth="1"/>
    <col min="6" max="6" width="15.28515625" customWidth="1"/>
    <col min="7" max="7" width="17.85546875" customWidth="1"/>
    <col min="8" max="8" width="14.28515625" customWidth="1"/>
    <col min="9" max="9" width="14.5703125" customWidth="1"/>
    <col min="10" max="10" width="15.7109375" customWidth="1"/>
    <col min="11" max="12" width="14.85546875" customWidth="1"/>
    <col min="13" max="13" width="13.28515625" customWidth="1"/>
    <col min="14" max="14" width="16" customWidth="1"/>
  </cols>
  <sheetData>
    <row r="1" spans="1:24" s="130" customFormat="1" ht="18.75" x14ac:dyDescent="0.3">
      <c r="A1" s="192" t="s">
        <v>199</v>
      </c>
      <c r="E1" s="194"/>
    </row>
    <row r="2" spans="1:24" s="189" customFormat="1" ht="18.75" x14ac:dyDescent="0.3">
      <c r="A2" s="287"/>
      <c r="B2" s="270"/>
      <c r="C2" s="270"/>
      <c r="D2" s="270"/>
      <c r="E2" s="194"/>
    </row>
    <row r="3" spans="1:24" s="189" customFormat="1" x14ac:dyDescent="0.25">
      <c r="A3" s="193" t="s">
        <v>202</v>
      </c>
      <c r="E3" s="194"/>
    </row>
    <row r="4" spans="1:24" s="130" customFormat="1" x14ac:dyDescent="0.25">
      <c r="A4" s="54" t="s">
        <v>187</v>
      </c>
    </row>
    <row r="5" spans="1:24" s="13" customFormat="1" ht="18.75" x14ac:dyDescent="0.3">
      <c r="A5" s="298" t="s">
        <v>247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</row>
    <row r="6" spans="1:24" s="13" customFormat="1" x14ac:dyDescent="0.25"/>
    <row r="7" spans="1:24" s="13" customFormat="1" ht="176.25" customHeight="1" x14ac:dyDescent="0.25">
      <c r="A7" s="14" t="s">
        <v>247</v>
      </c>
      <c r="B7" s="15" t="s">
        <v>40</v>
      </c>
      <c r="C7" s="15"/>
      <c r="D7" s="14" t="s">
        <v>248</v>
      </c>
      <c r="E7" s="16" t="s">
        <v>41</v>
      </c>
      <c r="F7" s="17" t="s">
        <v>15</v>
      </c>
      <c r="G7" s="17" t="s">
        <v>16</v>
      </c>
      <c r="H7" s="17" t="s">
        <v>17</v>
      </c>
      <c r="I7" s="17" t="s">
        <v>18</v>
      </c>
      <c r="J7" s="17" t="s">
        <v>215</v>
      </c>
      <c r="K7" s="18" t="s">
        <v>42</v>
      </c>
      <c r="L7" s="19" t="s">
        <v>43</v>
      </c>
      <c r="M7" s="20" t="s">
        <v>44</v>
      </c>
      <c r="N7" s="18" t="s">
        <v>45</v>
      </c>
      <c r="O7" s="16" t="s">
        <v>46</v>
      </c>
      <c r="P7" s="16" t="s">
        <v>47</v>
      </c>
      <c r="Q7" s="16" t="s">
        <v>48</v>
      </c>
      <c r="R7" s="20" t="s">
        <v>49</v>
      </c>
      <c r="S7" s="20" t="s">
        <v>50</v>
      </c>
      <c r="T7" s="16" t="s">
        <v>51</v>
      </c>
    </row>
    <row r="8" spans="1:24" s="13" customFormat="1" x14ac:dyDescent="0.25">
      <c r="A8" s="14">
        <v>1</v>
      </c>
      <c r="B8" s="15">
        <v>2</v>
      </c>
      <c r="C8" s="15"/>
      <c r="D8" s="14">
        <v>3</v>
      </c>
      <c r="E8" s="16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8">
        <v>10</v>
      </c>
      <c r="L8" s="19">
        <v>11</v>
      </c>
      <c r="M8" s="20">
        <v>12</v>
      </c>
      <c r="N8" s="18">
        <v>13</v>
      </c>
      <c r="O8" s="16">
        <v>14</v>
      </c>
      <c r="P8" s="16">
        <v>15</v>
      </c>
      <c r="Q8" s="16">
        <v>16</v>
      </c>
      <c r="R8" s="20">
        <v>17</v>
      </c>
      <c r="S8" s="20">
        <v>18</v>
      </c>
      <c r="T8" s="16">
        <v>19</v>
      </c>
    </row>
    <row r="9" spans="1:24" s="13" customFormat="1" x14ac:dyDescent="0.25">
      <c r="A9" s="15" t="s">
        <v>52</v>
      </c>
      <c r="B9" s="15"/>
      <c r="C9" s="15"/>
      <c r="D9" s="15"/>
      <c r="E9" s="15"/>
      <c r="F9" s="21"/>
      <c r="G9" s="21"/>
      <c r="H9" s="21"/>
      <c r="I9" s="21"/>
      <c r="J9" s="21"/>
      <c r="K9" s="21"/>
      <c r="L9" s="15"/>
      <c r="M9" s="15"/>
      <c r="N9" s="21"/>
      <c r="O9" s="15"/>
      <c r="P9" s="15"/>
      <c r="Q9" s="15"/>
      <c r="R9" s="15"/>
      <c r="S9" s="15"/>
      <c r="T9" s="15"/>
    </row>
    <row r="10" spans="1:24" s="13" customFormat="1" x14ac:dyDescent="0.25">
      <c r="A10" s="15" t="s">
        <v>53</v>
      </c>
      <c r="B10" s="15"/>
      <c r="C10" s="15"/>
      <c r="D10" s="15"/>
      <c r="E10" s="15"/>
      <c r="F10" s="21"/>
      <c r="G10" s="21"/>
      <c r="H10" s="21"/>
      <c r="I10" s="21"/>
      <c r="J10" s="21"/>
      <c r="K10" s="21"/>
      <c r="L10" s="15"/>
      <c r="M10" s="15"/>
      <c r="N10" s="21"/>
      <c r="O10" s="15"/>
      <c r="P10" s="15"/>
      <c r="Q10" s="15"/>
      <c r="R10" s="15"/>
      <c r="S10" s="15"/>
      <c r="T10" s="15"/>
    </row>
    <row r="11" spans="1:24" s="13" customFormat="1" x14ac:dyDescent="0.25">
      <c r="A11" s="15" t="s">
        <v>54</v>
      </c>
      <c r="B11" s="15"/>
      <c r="C11" s="223">
        <v>91067217</v>
      </c>
      <c r="D11" s="22">
        <f>SUM(E11:T11)</f>
        <v>91067217</v>
      </c>
      <c r="E11" s="98">
        <v>9562737</v>
      </c>
      <c r="F11" s="105">
        <v>32809304</v>
      </c>
      <c r="G11" s="105">
        <v>16293215</v>
      </c>
      <c r="H11" s="105">
        <v>10425285</v>
      </c>
      <c r="I11" s="105">
        <v>7555370</v>
      </c>
      <c r="J11" s="105">
        <v>2416546</v>
      </c>
      <c r="K11" s="105">
        <v>2801816</v>
      </c>
      <c r="L11" s="98">
        <v>119500</v>
      </c>
      <c r="M11" s="98">
        <f t="shared" ref="M11" si="0">M12+M21+M26-M27+M28+M29+M30</f>
        <v>0</v>
      </c>
      <c r="N11" s="105">
        <v>1509577</v>
      </c>
      <c r="O11" s="98">
        <v>1539049</v>
      </c>
      <c r="P11" s="98">
        <v>605174</v>
      </c>
      <c r="Q11" s="98">
        <v>274085</v>
      </c>
      <c r="R11" s="98">
        <v>4269882</v>
      </c>
      <c r="S11" s="98">
        <v>181300</v>
      </c>
      <c r="T11" s="98">
        <v>704377</v>
      </c>
      <c r="U11" s="48"/>
      <c r="V11" s="48"/>
    </row>
    <row r="12" spans="1:24" s="13" customFormat="1" x14ac:dyDescent="0.25">
      <c r="A12" s="15" t="s">
        <v>55</v>
      </c>
      <c r="B12" s="15"/>
      <c r="C12" s="223">
        <v>70783142</v>
      </c>
      <c r="D12" s="22">
        <f t="shared" ref="D12:D19" si="1">SUM(E12:T12)</f>
        <v>70783142</v>
      </c>
      <c r="E12" s="101">
        <v>6084617</v>
      </c>
      <c r="F12" s="100">
        <v>27578185</v>
      </c>
      <c r="G12" s="100">
        <v>12525529</v>
      </c>
      <c r="H12" s="100">
        <v>8579003</v>
      </c>
      <c r="I12" s="100">
        <v>6901537</v>
      </c>
      <c r="J12" s="100">
        <v>1990946</v>
      </c>
      <c r="K12" s="100">
        <v>2291486</v>
      </c>
      <c r="L12" s="25"/>
      <c r="M12" s="25"/>
      <c r="N12" s="100">
        <v>1276309</v>
      </c>
      <c r="O12" s="101">
        <v>1301691</v>
      </c>
      <c r="P12" s="101">
        <v>536685</v>
      </c>
      <c r="Q12" s="101">
        <v>205874</v>
      </c>
      <c r="R12" s="101">
        <v>1365980</v>
      </c>
      <c r="S12" s="101">
        <v>145300</v>
      </c>
      <c r="T12" s="23"/>
      <c r="U12" s="48"/>
      <c r="V12" s="48"/>
    </row>
    <row r="13" spans="1:24" s="13" customFormat="1" x14ac:dyDescent="0.25">
      <c r="A13" s="15" t="s">
        <v>56</v>
      </c>
      <c r="B13" s="15" t="s">
        <v>57</v>
      </c>
      <c r="C13" s="223">
        <v>53582251</v>
      </c>
      <c r="D13" s="22">
        <f t="shared" si="1"/>
        <v>53582251</v>
      </c>
      <c r="E13" s="102">
        <v>4123869</v>
      </c>
      <c r="F13" s="103">
        <v>20937732</v>
      </c>
      <c r="G13" s="103">
        <v>9919529</v>
      </c>
      <c r="H13" s="103">
        <v>6034071</v>
      </c>
      <c r="I13" s="103">
        <v>5970606</v>
      </c>
      <c r="J13" s="103">
        <v>1140946</v>
      </c>
      <c r="K13" s="103">
        <v>1829681</v>
      </c>
      <c r="L13" s="25"/>
      <c r="M13" s="25"/>
      <c r="N13" s="103">
        <v>928514</v>
      </c>
      <c r="O13" s="104">
        <v>929934</v>
      </c>
      <c r="P13" s="104">
        <v>398185</v>
      </c>
      <c r="Q13" s="104">
        <v>173704</v>
      </c>
      <c r="R13" s="104">
        <v>1074480</v>
      </c>
      <c r="S13" s="104">
        <v>121000</v>
      </c>
      <c r="T13" s="23"/>
      <c r="U13" s="48"/>
      <c r="V13" s="48"/>
    </row>
    <row r="14" spans="1:24" s="13" customFormat="1" x14ac:dyDescent="0.25">
      <c r="A14" s="15" t="s">
        <v>58</v>
      </c>
      <c r="B14" s="15" t="s">
        <v>59</v>
      </c>
      <c r="C14" s="223">
        <v>53582251</v>
      </c>
      <c r="D14" s="22">
        <f t="shared" si="1"/>
        <v>53582251</v>
      </c>
      <c r="E14" s="99">
        <v>4123869</v>
      </c>
      <c r="F14" s="100">
        <v>20937732</v>
      </c>
      <c r="G14" s="100">
        <v>9919529</v>
      </c>
      <c r="H14" s="100">
        <v>6034071</v>
      </c>
      <c r="I14" s="100">
        <v>5970606</v>
      </c>
      <c r="J14" s="100">
        <v>1140946</v>
      </c>
      <c r="K14" s="100">
        <v>1829681</v>
      </c>
      <c r="L14" s="25"/>
      <c r="M14" s="25"/>
      <c r="N14" s="105">
        <v>928514</v>
      </c>
      <c r="O14" s="106">
        <v>929934</v>
      </c>
      <c r="P14" s="106">
        <v>398185</v>
      </c>
      <c r="Q14" s="106">
        <v>173704</v>
      </c>
      <c r="R14" s="23">
        <v>1074480</v>
      </c>
      <c r="S14" s="23">
        <v>121000</v>
      </c>
      <c r="T14" s="23"/>
      <c r="U14" s="48"/>
      <c r="V14" s="48"/>
    </row>
    <row r="15" spans="1:24" s="13" customFormat="1" x14ac:dyDescent="0.25">
      <c r="A15" s="15" t="s">
        <v>60</v>
      </c>
      <c r="B15" s="15" t="s">
        <v>61</v>
      </c>
      <c r="C15" s="223">
        <v>7647023</v>
      </c>
      <c r="D15" s="22">
        <f t="shared" si="1"/>
        <v>7647023</v>
      </c>
      <c r="E15" s="106">
        <v>1246300</v>
      </c>
      <c r="F15" s="105">
        <v>2923633</v>
      </c>
      <c r="G15" s="105">
        <v>606000</v>
      </c>
      <c r="H15" s="105">
        <v>1427433</v>
      </c>
      <c r="I15" s="105">
        <v>280000</v>
      </c>
      <c r="J15" s="105">
        <v>520000</v>
      </c>
      <c r="K15" s="105">
        <v>154900</v>
      </c>
      <c r="L15" s="25"/>
      <c r="M15" s="25"/>
      <c r="N15" s="105">
        <v>171000</v>
      </c>
      <c r="O15" s="106">
        <v>144757</v>
      </c>
      <c r="P15" s="106">
        <v>63000</v>
      </c>
      <c r="Q15" s="106">
        <v>0</v>
      </c>
      <c r="R15" s="23">
        <v>110000</v>
      </c>
      <c r="S15" s="23"/>
      <c r="T15" s="26"/>
      <c r="U15" s="48"/>
      <c r="V15" s="48"/>
    </row>
    <row r="16" spans="1:24" s="13" customFormat="1" x14ac:dyDescent="0.25">
      <c r="A16" s="15" t="s">
        <v>62</v>
      </c>
      <c r="B16" s="15" t="s">
        <v>63</v>
      </c>
      <c r="C16" s="223">
        <v>9553868</v>
      </c>
      <c r="D16" s="22">
        <f t="shared" si="1"/>
        <v>9553868</v>
      </c>
      <c r="E16" s="104">
        <v>714448</v>
      </c>
      <c r="F16" s="103">
        <v>3716820</v>
      </c>
      <c r="G16" s="103">
        <v>2000000</v>
      </c>
      <c r="H16" s="103">
        <v>1117499</v>
      </c>
      <c r="I16" s="103">
        <v>650931</v>
      </c>
      <c r="J16" s="103">
        <v>330000</v>
      </c>
      <c r="K16" s="103">
        <v>306905</v>
      </c>
      <c r="L16" s="107"/>
      <c r="M16" s="107"/>
      <c r="N16" s="103">
        <v>176795</v>
      </c>
      <c r="O16" s="104">
        <v>227000</v>
      </c>
      <c r="P16" s="104">
        <v>75500</v>
      </c>
      <c r="Q16" s="104">
        <v>32170</v>
      </c>
      <c r="R16" s="104">
        <v>181500</v>
      </c>
      <c r="S16" s="104">
        <v>24300</v>
      </c>
      <c r="T16" s="108"/>
      <c r="U16" s="48"/>
      <c r="V16" s="48"/>
      <c r="X16" s="48"/>
    </row>
    <row r="17" spans="1:24" s="13" customFormat="1" x14ac:dyDescent="0.25">
      <c r="A17" s="15" t="s">
        <v>64</v>
      </c>
      <c r="B17" s="15" t="s">
        <v>65</v>
      </c>
      <c r="C17" s="223">
        <v>6144282</v>
      </c>
      <c r="D17" s="22">
        <f t="shared" si="1"/>
        <v>6144282</v>
      </c>
      <c r="E17" s="106">
        <v>422365</v>
      </c>
      <c r="F17" s="105">
        <v>2375366</v>
      </c>
      <c r="G17" s="105">
        <v>1300000</v>
      </c>
      <c r="H17" s="105">
        <v>827871</v>
      </c>
      <c r="I17" s="105">
        <v>355931</v>
      </c>
      <c r="J17" s="105">
        <v>200000</v>
      </c>
      <c r="K17" s="105">
        <v>192770</v>
      </c>
      <c r="L17" s="25"/>
      <c r="M17" s="25"/>
      <c r="N17" s="105">
        <v>99947</v>
      </c>
      <c r="O17" s="106">
        <v>160000</v>
      </c>
      <c r="P17" s="106">
        <v>50000</v>
      </c>
      <c r="Q17" s="106">
        <v>23832</v>
      </c>
      <c r="R17" s="23">
        <v>121000</v>
      </c>
      <c r="S17" s="23">
        <v>15200</v>
      </c>
      <c r="T17" s="23"/>
      <c r="U17" s="48"/>
      <c r="V17" s="48"/>
    </row>
    <row r="18" spans="1:24" s="13" customFormat="1" x14ac:dyDescent="0.25">
      <c r="A18" s="15" t="s">
        <v>66</v>
      </c>
      <c r="B18" s="15" t="s">
        <v>67</v>
      </c>
      <c r="C18" s="223">
        <v>2479052</v>
      </c>
      <c r="D18" s="22">
        <f t="shared" si="1"/>
        <v>2479052</v>
      </c>
      <c r="E18" s="99">
        <v>185571</v>
      </c>
      <c r="F18" s="105">
        <v>980192</v>
      </c>
      <c r="G18" s="105">
        <v>470000</v>
      </c>
      <c r="H18" s="105">
        <v>289628</v>
      </c>
      <c r="I18" s="105">
        <v>200000</v>
      </c>
      <c r="J18" s="105">
        <v>100000</v>
      </c>
      <c r="K18" s="105">
        <v>78225</v>
      </c>
      <c r="L18" s="25"/>
      <c r="M18" s="25"/>
      <c r="N18" s="105">
        <v>49848</v>
      </c>
      <c r="O18" s="106">
        <v>49000</v>
      </c>
      <c r="P18" s="106">
        <v>19500</v>
      </c>
      <c r="Q18" s="106">
        <v>8338</v>
      </c>
      <c r="R18" s="23">
        <v>42350</v>
      </c>
      <c r="S18" s="23">
        <v>6400</v>
      </c>
      <c r="T18" s="23"/>
      <c r="U18" s="48"/>
      <c r="V18" s="48"/>
    </row>
    <row r="19" spans="1:24" s="13" customFormat="1" x14ac:dyDescent="0.25">
      <c r="A19" s="15" t="s">
        <v>68</v>
      </c>
      <c r="B19" s="15" t="s">
        <v>69</v>
      </c>
      <c r="C19" s="223">
        <v>930534</v>
      </c>
      <c r="D19" s="22">
        <f t="shared" si="1"/>
        <v>930534</v>
      </c>
      <c r="E19" s="106">
        <v>106512</v>
      </c>
      <c r="F19" s="105">
        <v>361262</v>
      </c>
      <c r="G19" s="105">
        <v>230000</v>
      </c>
      <c r="H19" s="105">
        <v>0</v>
      </c>
      <c r="I19" s="105">
        <v>95000</v>
      </c>
      <c r="J19" s="105">
        <v>30000</v>
      </c>
      <c r="K19" s="105">
        <v>35910</v>
      </c>
      <c r="L19" s="25"/>
      <c r="M19" s="25"/>
      <c r="N19" s="105">
        <v>27000</v>
      </c>
      <c r="O19" s="106">
        <v>18000</v>
      </c>
      <c r="P19" s="106">
        <v>6000</v>
      </c>
      <c r="Q19" s="106">
        <v>0</v>
      </c>
      <c r="R19" s="23">
        <v>18150</v>
      </c>
      <c r="S19" s="23">
        <v>2700</v>
      </c>
      <c r="T19" s="23"/>
      <c r="U19" s="48"/>
      <c r="V19" s="48"/>
    </row>
    <row r="20" spans="1:24" s="13" customFormat="1" x14ac:dyDescent="0.25">
      <c r="A20" s="15"/>
      <c r="B20" s="15"/>
      <c r="C20" s="223"/>
      <c r="D20" s="28"/>
      <c r="E20" s="27"/>
      <c r="F20" s="29"/>
      <c r="G20" s="29"/>
      <c r="H20" s="29"/>
      <c r="I20" s="29"/>
      <c r="J20" s="30"/>
      <c r="K20" s="31"/>
      <c r="L20" s="25"/>
      <c r="M20" s="25"/>
      <c r="N20" s="29"/>
      <c r="O20" s="27"/>
      <c r="P20" s="27"/>
      <c r="Q20" s="27"/>
      <c r="R20" s="27"/>
      <c r="S20" s="27"/>
      <c r="T20" s="25"/>
      <c r="U20" s="48"/>
      <c r="V20" s="48"/>
    </row>
    <row r="21" spans="1:24" s="13" customFormat="1" x14ac:dyDescent="0.25">
      <c r="A21" s="15" t="s">
        <v>70</v>
      </c>
      <c r="B21" s="15" t="s">
        <v>71</v>
      </c>
      <c r="C21" s="223">
        <v>17289084</v>
      </c>
      <c r="D21" s="22">
        <f>SUM(E21:T21)</f>
        <v>17289084</v>
      </c>
      <c r="E21" s="106">
        <v>2858000</v>
      </c>
      <c r="F21" s="105">
        <v>4047309</v>
      </c>
      <c r="G21" s="105">
        <v>3430616</v>
      </c>
      <c r="H21" s="105">
        <v>1612982</v>
      </c>
      <c r="I21" s="105">
        <v>373451</v>
      </c>
      <c r="J21" s="105">
        <v>420000</v>
      </c>
      <c r="K21" s="105">
        <v>333330</v>
      </c>
      <c r="L21" s="23">
        <v>119500</v>
      </c>
      <c r="M21" s="23"/>
      <c r="N21" s="105">
        <v>140059</v>
      </c>
      <c r="O21" s="106">
        <v>230358</v>
      </c>
      <c r="P21" s="106">
        <v>66989</v>
      </c>
      <c r="Q21" s="106">
        <v>52211</v>
      </c>
      <c r="R21" s="24">
        <v>2863902</v>
      </c>
      <c r="S21" s="24">
        <v>36000</v>
      </c>
      <c r="T21" s="24">
        <v>704377</v>
      </c>
      <c r="U21" s="48"/>
      <c r="V21" s="48"/>
    </row>
    <row r="22" spans="1:24" s="13" customFormat="1" x14ac:dyDescent="0.25">
      <c r="A22" s="15" t="s">
        <v>72</v>
      </c>
      <c r="B22" s="15"/>
      <c r="C22" s="223"/>
      <c r="D22" s="22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7"/>
      <c r="R22" s="27"/>
      <c r="S22" s="27"/>
      <c r="T22" s="25"/>
      <c r="V22" s="48"/>
    </row>
    <row r="23" spans="1:24" s="231" customFormat="1" x14ac:dyDescent="0.25">
      <c r="A23" s="224" t="s">
        <v>73</v>
      </c>
      <c r="B23" s="225" t="s">
        <v>74</v>
      </c>
      <c r="C23" s="226"/>
      <c r="D23" s="35">
        <f t="shared" ref="D23:D30" si="2">SUM(E23:T23)</f>
        <v>-1791877</v>
      </c>
      <c r="E23" s="36">
        <v>-280000</v>
      </c>
      <c r="F23" s="37">
        <v>-350000</v>
      </c>
      <c r="G23" s="227">
        <v>-50000</v>
      </c>
      <c r="H23" s="227">
        <v>-350000</v>
      </c>
      <c r="I23" s="227">
        <v>-5000</v>
      </c>
      <c r="J23" s="227">
        <v>0</v>
      </c>
      <c r="K23" s="227">
        <v>-32000</v>
      </c>
      <c r="L23" s="228"/>
      <c r="M23" s="228"/>
      <c r="N23" s="229">
        <v>-800</v>
      </c>
      <c r="O23" s="229">
        <v>-19700</v>
      </c>
      <c r="P23" s="228"/>
      <c r="Q23" s="228"/>
      <c r="R23" s="228"/>
      <c r="S23" s="228"/>
      <c r="T23" s="230">
        <f>-T21</f>
        <v>-704377</v>
      </c>
      <c r="V23" s="48"/>
      <c r="X23" s="232"/>
    </row>
    <row r="24" spans="1:24" s="231" customFormat="1" x14ac:dyDescent="0.25">
      <c r="A24" s="34" t="s">
        <v>75</v>
      </c>
      <c r="B24" s="34" t="s">
        <v>71</v>
      </c>
      <c r="C24" s="233"/>
      <c r="D24" s="35">
        <f t="shared" si="2"/>
        <v>15497207</v>
      </c>
      <c r="E24" s="36">
        <f>E21+E23</f>
        <v>2578000</v>
      </c>
      <c r="F24" s="33">
        <f t="shared" ref="F24:T24" si="3">F21+F23</f>
        <v>3697309</v>
      </c>
      <c r="G24" s="33">
        <f t="shared" si="3"/>
        <v>3380616</v>
      </c>
      <c r="H24" s="33">
        <f t="shared" si="3"/>
        <v>1262982</v>
      </c>
      <c r="I24" s="33">
        <f t="shared" si="3"/>
        <v>368451</v>
      </c>
      <c r="J24" s="33">
        <f>J21+J23</f>
        <v>420000</v>
      </c>
      <c r="K24" s="33">
        <f t="shared" si="3"/>
        <v>301330</v>
      </c>
      <c r="L24" s="36">
        <f>L21+L23</f>
        <v>119500</v>
      </c>
      <c r="M24" s="36"/>
      <c r="N24" s="33">
        <f t="shared" si="3"/>
        <v>139259</v>
      </c>
      <c r="O24" s="36">
        <f t="shared" si="3"/>
        <v>210658</v>
      </c>
      <c r="P24" s="36">
        <f>P21+P23</f>
        <v>66989</v>
      </c>
      <c r="Q24" s="36">
        <f t="shared" si="3"/>
        <v>52211</v>
      </c>
      <c r="R24" s="36">
        <f t="shared" si="3"/>
        <v>2863902</v>
      </c>
      <c r="S24" s="36">
        <f t="shared" si="3"/>
        <v>36000</v>
      </c>
      <c r="T24" s="36">
        <f t="shared" si="3"/>
        <v>0</v>
      </c>
      <c r="V24" s="48"/>
    </row>
    <row r="25" spans="1:24" s="13" customFormat="1" x14ac:dyDescent="0.25">
      <c r="A25" s="38"/>
      <c r="B25" s="38"/>
      <c r="C25" s="234"/>
      <c r="D25" s="22"/>
      <c r="E25" s="39"/>
      <c r="F25" s="40"/>
      <c r="G25" s="40"/>
      <c r="H25" s="40"/>
      <c r="I25" s="40"/>
      <c r="J25" s="40"/>
      <c r="K25" s="40"/>
      <c r="L25" s="39"/>
      <c r="M25" s="39"/>
      <c r="N25" s="40"/>
      <c r="O25" s="39"/>
      <c r="P25" s="39"/>
      <c r="Q25" s="39"/>
      <c r="R25" s="39"/>
      <c r="S25" s="39"/>
      <c r="T25" s="39"/>
      <c r="V25" s="48"/>
    </row>
    <row r="26" spans="1:24" s="13" customFormat="1" x14ac:dyDescent="0.25">
      <c r="A26" s="41" t="s">
        <v>76</v>
      </c>
      <c r="B26" s="15" t="s">
        <v>77</v>
      </c>
      <c r="C26" s="223">
        <v>490280</v>
      </c>
      <c r="D26" s="22">
        <f t="shared" si="2"/>
        <v>490280</v>
      </c>
      <c r="E26" s="32">
        <v>170000</v>
      </c>
      <c r="F26" s="33">
        <v>59010</v>
      </c>
      <c r="G26" s="105">
        <v>123870</v>
      </c>
      <c r="H26" s="105">
        <v>26000</v>
      </c>
      <c r="I26" s="105">
        <v>4000</v>
      </c>
      <c r="J26" s="105">
        <v>2000</v>
      </c>
      <c r="K26" s="105">
        <v>27800</v>
      </c>
      <c r="L26" s="39"/>
      <c r="M26" s="39"/>
      <c r="N26" s="105">
        <v>13100</v>
      </c>
      <c r="O26" s="24">
        <v>7000</v>
      </c>
      <c r="P26" s="24">
        <v>1500</v>
      </c>
      <c r="Q26" s="24">
        <v>16000</v>
      </c>
      <c r="R26" s="24">
        <v>40000</v>
      </c>
      <c r="S26" s="39"/>
      <c r="T26" s="39"/>
      <c r="U26" s="48"/>
      <c r="V26" s="48"/>
    </row>
    <row r="27" spans="1:24" s="231" customFormat="1" x14ac:dyDescent="0.25">
      <c r="A27" s="34" t="s">
        <v>78</v>
      </c>
      <c r="B27" s="34" t="s">
        <v>79</v>
      </c>
      <c r="C27" s="233">
        <v>2027709</v>
      </c>
      <c r="D27" s="35">
        <f>SUM(E27:T27)</f>
        <v>-2027709</v>
      </c>
      <c r="E27" s="36"/>
      <c r="F27" s="100">
        <v>-1108000</v>
      </c>
      <c r="G27" s="105">
        <v>-212000</v>
      </c>
      <c r="H27" s="105">
        <v>-206000</v>
      </c>
      <c r="I27" s="105">
        <v>-270000</v>
      </c>
      <c r="J27" s="33">
        <v>-3600</v>
      </c>
      <c r="K27" s="105">
        <v>-148000</v>
      </c>
      <c r="L27" s="36"/>
      <c r="M27" s="36"/>
      <c r="N27" s="105">
        <v>-80109</v>
      </c>
      <c r="O27" s="36">
        <v>0</v>
      </c>
      <c r="P27" s="36"/>
      <c r="Q27" s="36"/>
      <c r="R27" s="36"/>
      <c r="S27" s="36"/>
      <c r="T27" s="36"/>
      <c r="U27" s="48"/>
      <c r="V27" s="48"/>
    </row>
    <row r="28" spans="1:24" s="13" customFormat="1" x14ac:dyDescent="0.25">
      <c r="A28" s="41" t="s">
        <v>238</v>
      </c>
      <c r="B28" s="15" t="s">
        <v>239</v>
      </c>
      <c r="C28" s="223">
        <v>398800</v>
      </c>
      <c r="D28" s="22">
        <f t="shared" si="2"/>
        <v>398800</v>
      </c>
      <c r="E28" s="32">
        <v>382000</v>
      </c>
      <c r="F28" s="33">
        <v>16800</v>
      </c>
      <c r="G28" s="105"/>
      <c r="H28" s="105"/>
      <c r="I28" s="105"/>
      <c r="J28" s="105"/>
      <c r="K28" s="105"/>
      <c r="L28" s="39"/>
      <c r="M28" s="39"/>
      <c r="N28" s="105"/>
      <c r="O28" s="24"/>
      <c r="P28" s="24"/>
      <c r="Q28" s="24"/>
      <c r="R28" s="24"/>
      <c r="S28" s="39"/>
      <c r="T28" s="39"/>
      <c r="U28" s="48"/>
      <c r="V28" s="48"/>
    </row>
    <row r="29" spans="1:24" s="13" customFormat="1" x14ac:dyDescent="0.25">
      <c r="A29" s="41" t="s">
        <v>240</v>
      </c>
      <c r="B29" s="15" t="s">
        <v>241</v>
      </c>
      <c r="C29" s="223">
        <v>5000</v>
      </c>
      <c r="D29" s="22">
        <f>SUM(E29:T29)</f>
        <v>5000</v>
      </c>
      <c r="E29" s="32">
        <v>5000</v>
      </c>
      <c r="F29" s="33"/>
      <c r="G29" s="105"/>
      <c r="H29" s="105"/>
      <c r="I29" s="105"/>
      <c r="J29" s="105"/>
      <c r="K29" s="105"/>
      <c r="L29" s="39"/>
      <c r="M29" s="39"/>
      <c r="N29" s="105"/>
      <c r="O29" s="24"/>
      <c r="P29" s="24"/>
      <c r="Q29" s="24"/>
      <c r="R29" s="24"/>
      <c r="S29" s="39"/>
      <c r="T29" s="39"/>
      <c r="U29" s="48"/>
      <c r="V29" s="48"/>
    </row>
    <row r="30" spans="1:24" s="13" customFormat="1" x14ac:dyDescent="0.25">
      <c r="A30" s="15" t="s">
        <v>80</v>
      </c>
      <c r="B30" s="15" t="s">
        <v>81</v>
      </c>
      <c r="C30" s="223">
        <v>73202</v>
      </c>
      <c r="D30" s="22">
        <f t="shared" si="2"/>
        <v>73202</v>
      </c>
      <c r="E30" s="32">
        <v>63120</v>
      </c>
      <c r="F30" s="42">
        <v>0</v>
      </c>
      <c r="G30" s="105">
        <v>1200</v>
      </c>
      <c r="H30" s="105">
        <v>1300</v>
      </c>
      <c r="I30" s="105">
        <v>6382</v>
      </c>
      <c r="J30" s="42">
        <v>0</v>
      </c>
      <c r="K30" s="105">
        <v>1200</v>
      </c>
      <c r="L30" s="43"/>
      <c r="M30" s="43"/>
      <c r="N30" s="105">
        <v>0</v>
      </c>
      <c r="O30" s="43">
        <v>0</v>
      </c>
      <c r="P30" s="43"/>
      <c r="Q30" s="43"/>
      <c r="R30" s="43"/>
      <c r="S30" s="43"/>
      <c r="T30" s="43"/>
      <c r="U30" s="48"/>
      <c r="V30" s="48"/>
    </row>
    <row r="31" spans="1:24" s="13" customFormat="1" x14ac:dyDescent="0.25">
      <c r="C31" s="48"/>
      <c r="E31" s="44"/>
      <c r="F31" s="45"/>
      <c r="G31" s="45"/>
      <c r="H31" s="45"/>
      <c r="I31" s="45"/>
      <c r="J31" s="45"/>
      <c r="K31" s="45"/>
      <c r="L31" s="44"/>
      <c r="M31" s="44"/>
      <c r="N31" s="45"/>
      <c r="O31" s="44"/>
      <c r="P31" s="44"/>
      <c r="Q31" s="44"/>
      <c r="R31" s="44"/>
      <c r="S31" s="44"/>
      <c r="T31" s="44"/>
      <c r="U31" s="48"/>
    </row>
    <row r="32" spans="1:24" s="13" customFormat="1" x14ac:dyDescent="0.25">
      <c r="A32" s="15" t="s">
        <v>82</v>
      </c>
      <c r="B32" s="46"/>
      <c r="C32" s="235">
        <v>1495908</v>
      </c>
      <c r="D32" s="47">
        <f>SUM(E32:T32)</f>
        <v>-1495908</v>
      </c>
      <c r="E32" s="24"/>
      <c r="F32" s="109">
        <v>-1291473</v>
      </c>
      <c r="G32" s="33"/>
      <c r="H32" s="33">
        <v>-204435</v>
      </c>
      <c r="I32" s="33"/>
      <c r="J32" s="33"/>
      <c r="K32" s="33"/>
      <c r="L32" s="24"/>
      <c r="M32" s="24"/>
      <c r="N32" s="33"/>
      <c r="O32" s="24"/>
      <c r="P32" s="24"/>
      <c r="Q32" s="24"/>
      <c r="R32" s="24"/>
      <c r="S32" s="24"/>
      <c r="T32" s="24"/>
      <c r="U32" s="48"/>
    </row>
    <row r="33" spans="1:21" s="13" customFormat="1" x14ac:dyDescent="0.25">
      <c r="A33" s="15" t="s">
        <v>83</v>
      </c>
      <c r="B33" s="46"/>
      <c r="C33" s="235"/>
      <c r="D33" s="47">
        <f>SUM(E33:T33)</f>
        <v>0</v>
      </c>
      <c r="E33" s="24"/>
      <c r="F33" s="33"/>
      <c r="G33" s="33"/>
      <c r="H33" s="33"/>
      <c r="I33" s="33"/>
      <c r="J33" s="33"/>
      <c r="K33" s="33"/>
      <c r="L33" s="24"/>
      <c r="M33" s="24"/>
      <c r="N33" s="33"/>
      <c r="O33" s="24"/>
      <c r="P33" s="24"/>
      <c r="Q33" s="24"/>
      <c r="R33" s="24"/>
      <c r="S33" s="24"/>
      <c r="T33" s="24"/>
      <c r="U33" s="48"/>
    </row>
    <row r="34" spans="1:21" s="13" customFormat="1" x14ac:dyDescent="0.25">
      <c r="C34" s="48"/>
      <c r="D34" s="48"/>
      <c r="E34" s="49"/>
      <c r="F34" s="50"/>
      <c r="G34" s="50"/>
      <c r="H34" s="50"/>
      <c r="I34" s="50"/>
      <c r="J34" s="50"/>
      <c r="K34" s="50"/>
      <c r="L34" s="49"/>
      <c r="M34" s="49"/>
      <c r="N34" s="50"/>
      <c r="O34" s="49"/>
      <c r="P34" s="49"/>
      <c r="Q34" s="49"/>
      <c r="R34" s="49"/>
      <c r="S34" s="49"/>
      <c r="T34" s="49"/>
      <c r="U34" s="48"/>
    </row>
    <row r="35" spans="1:21" s="13" customFormat="1" x14ac:dyDescent="0.25">
      <c r="A35" s="51" t="s">
        <v>84</v>
      </c>
      <c r="B35" s="15"/>
      <c r="C35" s="235"/>
      <c r="D35" s="47">
        <f>SUM(E35:T35)</f>
        <v>-858000</v>
      </c>
      <c r="E35" s="24"/>
      <c r="F35" s="33"/>
      <c r="G35" s="33"/>
      <c r="H35" s="33"/>
      <c r="I35" s="33"/>
      <c r="J35" s="33"/>
      <c r="K35" s="33"/>
      <c r="L35" s="211">
        <f>-65000*1.3</f>
        <v>-84500</v>
      </c>
      <c r="M35" s="24"/>
      <c r="N35" s="33"/>
      <c r="O35" s="24"/>
      <c r="P35" s="24"/>
      <c r="Q35" s="24"/>
      <c r="R35" s="110">
        <f>-595000*1.3</f>
        <v>-773500</v>
      </c>
      <c r="S35" s="110"/>
      <c r="T35" s="24"/>
      <c r="U35" s="48"/>
    </row>
    <row r="36" spans="1:21" s="13" customFormat="1" x14ac:dyDescent="0.25">
      <c r="A36" s="51" t="s">
        <v>85</v>
      </c>
      <c r="B36" s="15"/>
      <c r="C36" s="235"/>
      <c r="D36" s="47">
        <f>SUM(E36:T36)</f>
        <v>-63000</v>
      </c>
      <c r="E36" s="24"/>
      <c r="F36" s="33"/>
      <c r="G36" s="33"/>
      <c r="H36" s="33"/>
      <c r="I36" s="33"/>
      <c r="J36" s="33"/>
      <c r="K36" s="33"/>
      <c r="L36" s="211"/>
      <c r="M36" s="24"/>
      <c r="N36" s="33"/>
      <c r="O36" s="24"/>
      <c r="P36" s="24"/>
      <c r="Q36" s="24"/>
      <c r="R36" s="110"/>
      <c r="S36" s="110">
        <f>-17500*3.6</f>
        <v>-63000</v>
      </c>
      <c r="T36" s="24"/>
      <c r="U36" s="48"/>
    </row>
    <row r="37" spans="1:21" s="13" customFormat="1" x14ac:dyDescent="0.25">
      <c r="A37" s="51" t="s">
        <v>86</v>
      </c>
      <c r="B37" s="15"/>
      <c r="C37" s="235"/>
      <c r="D37" s="47">
        <f>SUM(E37:T37)</f>
        <v>-3649682</v>
      </c>
      <c r="E37" s="24"/>
      <c r="F37" s="33"/>
      <c r="G37" s="33"/>
      <c r="H37" s="33"/>
      <c r="I37" s="33"/>
      <c r="J37" s="33"/>
      <c r="K37" s="33"/>
      <c r="L37" s="211">
        <f>-L35-L11</f>
        <v>-35000</v>
      </c>
      <c r="M37" s="24"/>
      <c r="N37" s="33"/>
      <c r="O37" s="24"/>
      <c r="P37" s="24"/>
      <c r="Q37" s="24"/>
      <c r="R37" s="110">
        <f>-R35-R11</f>
        <v>-3496382</v>
      </c>
      <c r="S37" s="110">
        <f>-S36-S11</f>
        <v>-118300</v>
      </c>
      <c r="T37" s="24"/>
      <c r="U37" s="48"/>
    </row>
    <row r="38" spans="1:21" s="13" customFormat="1" x14ac:dyDescent="0.25">
      <c r="A38" s="15" t="s">
        <v>87</v>
      </c>
      <c r="B38" s="15"/>
      <c r="C38" s="235"/>
      <c r="D38" s="47">
        <f>D11+D23+D32+D33+D27+D37+D35+D36</f>
        <v>81181041</v>
      </c>
      <c r="E38" s="47">
        <f>E11+E23+E32+E33+E27+E37</f>
        <v>9282737</v>
      </c>
      <c r="F38" s="6">
        <f t="shared" ref="F38:J38" si="4">F11+F23+F32+F33+F27+F37</f>
        <v>30059831</v>
      </c>
      <c r="G38" s="6">
        <f t="shared" si="4"/>
        <v>16031215</v>
      </c>
      <c r="H38" s="6">
        <f t="shared" si="4"/>
        <v>9664850</v>
      </c>
      <c r="I38" s="6">
        <f t="shared" si="4"/>
        <v>7280370</v>
      </c>
      <c r="J38" s="6">
        <f t="shared" si="4"/>
        <v>2412946</v>
      </c>
      <c r="K38" s="6">
        <f>K11+K23+K32+K33+K27+K37</f>
        <v>2621816</v>
      </c>
      <c r="L38" s="47">
        <f>L11+L23+L32+L33+L27+L35+L37</f>
        <v>0</v>
      </c>
      <c r="M38" s="47">
        <f t="shared" ref="M38:T38" si="5">M11+M23+M32+M33+M27+M35+M37</f>
        <v>0</v>
      </c>
      <c r="N38" s="6">
        <f t="shared" si="5"/>
        <v>1428668</v>
      </c>
      <c r="O38" s="47">
        <f t="shared" si="5"/>
        <v>1519349</v>
      </c>
      <c r="P38" s="47">
        <f t="shared" si="5"/>
        <v>605174</v>
      </c>
      <c r="Q38" s="47">
        <f t="shared" si="5"/>
        <v>274085</v>
      </c>
      <c r="R38" s="47">
        <f t="shared" si="5"/>
        <v>0</v>
      </c>
      <c r="S38" s="47">
        <f>S11+S23+S32+S33+S27+S35+S37+S36</f>
        <v>0</v>
      </c>
      <c r="T38" s="47">
        <f t="shared" si="5"/>
        <v>0</v>
      </c>
      <c r="U38" s="48"/>
    </row>
    <row r="39" spans="1:21" s="13" customFormat="1" ht="42.75" customHeight="1" x14ac:dyDescent="0.25">
      <c r="A39" s="299" t="s">
        <v>88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</row>
    <row r="40" spans="1:21" s="13" customFormat="1" x14ac:dyDescent="0.25"/>
    <row r="41" spans="1:21" s="13" customFormat="1" x14ac:dyDescent="0.25">
      <c r="A41" s="13" t="s">
        <v>89</v>
      </c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R41" s="48"/>
      <c r="S41" s="48"/>
      <c r="T41" s="48"/>
    </row>
    <row r="42" spans="1:21" s="13" customFormat="1" x14ac:dyDescent="0.25">
      <c r="A42" s="13" t="s">
        <v>90</v>
      </c>
    </row>
    <row r="43" spans="1:21" s="13" customFormat="1" x14ac:dyDescent="0.25">
      <c r="A43" s="13" t="s">
        <v>166</v>
      </c>
    </row>
    <row r="44" spans="1:21" s="13" customFormat="1" x14ac:dyDescent="0.25">
      <c r="G44" s="52">
        <f>SUM(F38:N38)</f>
        <v>69499696</v>
      </c>
      <c r="H44" s="300" t="s">
        <v>91</v>
      </c>
      <c r="I44" s="301"/>
      <c r="J44" s="301"/>
      <c r="K44" s="301"/>
      <c r="L44" s="302"/>
    </row>
    <row r="45" spans="1:21" s="13" customFormat="1" x14ac:dyDescent="0.25">
      <c r="G45" s="52">
        <f>D38</f>
        <v>81181041</v>
      </c>
      <c r="H45" s="300" t="s">
        <v>92</v>
      </c>
      <c r="I45" s="301"/>
      <c r="J45" s="301"/>
      <c r="K45" s="301"/>
      <c r="L45" s="302"/>
    </row>
    <row r="46" spans="1:21" s="13" customFormat="1" x14ac:dyDescent="0.25">
      <c r="G46" s="52">
        <f>G45-G44</f>
        <v>11681345</v>
      </c>
      <c r="H46" s="300" t="s">
        <v>39</v>
      </c>
      <c r="I46" s="301"/>
      <c r="J46" s="301"/>
      <c r="K46" s="301"/>
      <c r="L46" s="302"/>
    </row>
    <row r="47" spans="1:21" s="189" customFormat="1" x14ac:dyDescent="0.25">
      <c r="A47" s="13"/>
      <c r="B47" s="13"/>
      <c r="C47" s="13"/>
      <c r="D47" s="13"/>
      <c r="E47" s="13"/>
      <c r="F47" s="212"/>
      <c r="G47" s="213"/>
      <c r="H47" s="213"/>
      <c r="I47" s="213"/>
      <c r="J47" s="213"/>
      <c r="K47" s="213"/>
      <c r="L47" s="13"/>
      <c r="M47" s="13"/>
      <c r="N47" s="13"/>
      <c r="O47" s="13"/>
      <c r="P47" s="13"/>
      <c r="Q47" s="13"/>
      <c r="R47" s="13"/>
      <c r="S47" s="13"/>
    </row>
    <row r="48" spans="1:21" s="189" customFormat="1" x14ac:dyDescent="0.25">
      <c r="A48" s="13"/>
      <c r="B48" s="13"/>
      <c r="C48" s="13"/>
      <c r="D48" s="13"/>
      <c r="E48" s="13"/>
      <c r="F48" s="212"/>
      <c r="G48" s="213"/>
      <c r="H48" s="213"/>
      <c r="I48" s="213"/>
      <c r="J48" s="213"/>
      <c r="K48" s="213"/>
      <c r="L48" s="13"/>
      <c r="M48" s="13"/>
      <c r="N48" s="13"/>
      <c r="O48" s="13"/>
      <c r="P48" s="13"/>
      <c r="Q48" s="13"/>
      <c r="R48" s="13"/>
      <c r="S48" s="13"/>
    </row>
    <row r="49" spans="1:12" s="189" customFormat="1" x14ac:dyDescent="0.25">
      <c r="A49" s="135"/>
    </row>
    <row r="50" spans="1:12" x14ac:dyDescent="0.25">
      <c r="A50" s="54"/>
    </row>
    <row r="51" spans="1:12" s="130" customFormat="1" x14ac:dyDescent="0.25">
      <c r="A51" s="54"/>
    </row>
    <row r="52" spans="1:12" s="189" customFormat="1" x14ac:dyDescent="0.25">
      <c r="A52" s="194"/>
      <c r="B52" s="270"/>
    </row>
    <row r="53" spans="1:12" s="189" customFormat="1" x14ac:dyDescent="0.25">
      <c r="A53" s="54"/>
    </row>
    <row r="54" spans="1:12" s="189" customFormat="1" x14ac:dyDescent="0.25">
      <c r="A54" s="54"/>
    </row>
    <row r="55" spans="1:12" s="130" customFormat="1" x14ac:dyDescent="0.25">
      <c r="A55" s="193" t="s">
        <v>201</v>
      </c>
    </row>
    <row r="56" spans="1:12" x14ac:dyDescent="0.25">
      <c r="A56" s="54" t="s">
        <v>176</v>
      </c>
    </row>
    <row r="59" spans="1:12" x14ac:dyDescent="0.25">
      <c r="A59" s="318" t="s">
        <v>249</v>
      </c>
      <c r="B59" s="319"/>
      <c r="C59" s="320"/>
      <c r="D59" s="320"/>
      <c r="E59" s="320"/>
      <c r="F59" s="320"/>
      <c r="G59" s="320"/>
      <c r="H59" s="320"/>
      <c r="I59" s="189"/>
      <c r="J59" s="189"/>
      <c r="K59" s="189"/>
      <c r="L59" s="189"/>
    </row>
    <row r="60" spans="1:12" x14ac:dyDescent="0.25">
      <c r="A60" s="320" t="s">
        <v>250</v>
      </c>
      <c r="B60" s="319"/>
      <c r="C60" s="320"/>
      <c r="D60" s="320"/>
      <c r="E60" s="320"/>
      <c r="F60" s="320"/>
      <c r="G60" s="320"/>
      <c r="H60" s="320"/>
      <c r="I60" s="189"/>
      <c r="J60" s="189"/>
      <c r="K60" s="189"/>
      <c r="L60" s="189"/>
    </row>
    <row r="61" spans="1:12" s="189" customFormat="1" x14ac:dyDescent="0.25">
      <c r="A61" s="320" t="s">
        <v>251</v>
      </c>
      <c r="B61" s="320"/>
      <c r="C61" s="320"/>
      <c r="D61" s="320"/>
      <c r="E61" s="320"/>
      <c r="F61" s="320"/>
      <c r="G61" s="320"/>
      <c r="H61" s="320"/>
    </row>
    <row r="62" spans="1:12" s="189" customFormat="1" ht="15" customHeight="1" x14ac:dyDescent="0.25">
      <c r="A62" s="317" t="s">
        <v>252</v>
      </c>
      <c r="B62" s="317"/>
      <c r="C62" s="317" t="s">
        <v>253</v>
      </c>
      <c r="D62" s="317"/>
      <c r="E62" s="317" t="s">
        <v>254</v>
      </c>
      <c r="F62" s="317"/>
      <c r="G62" s="317" t="s">
        <v>255</v>
      </c>
      <c r="H62" s="317"/>
    </row>
    <row r="63" spans="1:12" s="189" customFormat="1" x14ac:dyDescent="0.25">
      <c r="A63" s="205" t="s">
        <v>217</v>
      </c>
      <c r="B63" s="205" t="s">
        <v>218</v>
      </c>
      <c r="C63" s="205" t="s">
        <v>219</v>
      </c>
      <c r="D63" s="205" t="s">
        <v>220</v>
      </c>
      <c r="E63" s="205" t="s">
        <v>219</v>
      </c>
      <c r="F63" s="205" t="s">
        <v>220</v>
      </c>
      <c r="G63" s="205" t="s">
        <v>219</v>
      </c>
      <c r="H63" s="205" t="s">
        <v>220</v>
      </c>
    </row>
    <row r="64" spans="1:12" s="189" customFormat="1" x14ac:dyDescent="0.25">
      <c r="A64" s="206"/>
      <c r="B64" s="206"/>
      <c r="C64" s="207">
        <v>124653949.48999999</v>
      </c>
      <c r="D64" s="207"/>
      <c r="E64" s="207">
        <v>83782235.070000097</v>
      </c>
      <c r="F64" s="207">
        <v>78133466.980000004</v>
      </c>
      <c r="G64" s="207">
        <v>130302717.58</v>
      </c>
      <c r="H64" s="207"/>
      <c r="K64" s="189" t="s">
        <v>256</v>
      </c>
    </row>
    <row r="65" spans="1:12" s="189" customFormat="1" x14ac:dyDescent="0.25">
      <c r="A65" s="208" t="s">
        <v>221</v>
      </c>
      <c r="B65" s="208" t="s">
        <v>222</v>
      </c>
      <c r="C65" s="209">
        <v>33310583.329999998</v>
      </c>
      <c r="D65" s="209"/>
      <c r="E65" s="209">
        <v>5723696.4199999999</v>
      </c>
      <c r="F65" s="209">
        <v>7416430.5899999999</v>
      </c>
      <c r="G65" s="209">
        <v>31617849.1599999</v>
      </c>
      <c r="H65" s="209"/>
      <c r="I65" s="236">
        <v>39737661.93</v>
      </c>
      <c r="J65" s="237">
        <f>+G65+I65</f>
        <v>71355511.089999899</v>
      </c>
      <c r="K65" s="237">
        <f>+J79</f>
        <v>1338656.6200000001</v>
      </c>
      <c r="L65" s="238">
        <f>+J65+K65</f>
        <v>72694167.709999904</v>
      </c>
    </row>
    <row r="66" spans="1:12" s="189" customFormat="1" x14ac:dyDescent="0.25">
      <c r="A66" s="208" t="s">
        <v>223</v>
      </c>
      <c r="B66" s="248" t="s">
        <v>224</v>
      </c>
      <c r="C66" s="249">
        <v>70708478.680000007</v>
      </c>
      <c r="D66" s="249"/>
      <c r="E66" s="249">
        <v>45421870.440000102</v>
      </c>
      <c r="F66" s="249">
        <v>38659702.490000002</v>
      </c>
      <c r="G66" s="250">
        <v>77470646.629999995</v>
      </c>
      <c r="H66" s="209"/>
      <c r="J66" s="237">
        <f t="shared" ref="J66:J76" si="6">+G66+I66</f>
        <v>77470646.629999995</v>
      </c>
    </row>
    <row r="67" spans="1:12" s="189" customFormat="1" x14ac:dyDescent="0.25">
      <c r="A67" s="208" t="s">
        <v>225</v>
      </c>
      <c r="B67" s="248" t="s">
        <v>257</v>
      </c>
      <c r="C67" s="249">
        <v>8252056.9900000002</v>
      </c>
      <c r="D67" s="249"/>
      <c r="E67" s="249">
        <v>5786167.1699999999</v>
      </c>
      <c r="F67" s="249">
        <v>6338087.2199999997</v>
      </c>
      <c r="G67" s="250">
        <v>7555560.9400000004</v>
      </c>
      <c r="H67" s="209"/>
      <c r="J67" s="237">
        <f t="shared" si="6"/>
        <v>7555560.9400000004</v>
      </c>
    </row>
    <row r="68" spans="1:12" s="189" customFormat="1" x14ac:dyDescent="0.25">
      <c r="A68" s="208" t="s">
        <v>226</v>
      </c>
      <c r="B68" s="208" t="s">
        <v>46</v>
      </c>
      <c r="C68" s="209">
        <v>127690.63</v>
      </c>
      <c r="D68" s="209"/>
      <c r="E68" s="209">
        <v>992543.19</v>
      </c>
      <c r="F68" s="209">
        <v>951217.92</v>
      </c>
      <c r="G68" s="209">
        <v>169015.9</v>
      </c>
      <c r="H68" s="209"/>
      <c r="J68" s="237">
        <f t="shared" si="6"/>
        <v>169015.9</v>
      </c>
    </row>
    <row r="69" spans="1:12" s="189" customFormat="1" x14ac:dyDescent="0.25">
      <c r="A69" s="208" t="s">
        <v>227</v>
      </c>
      <c r="B69" s="208" t="s">
        <v>47</v>
      </c>
      <c r="C69" s="209">
        <v>85772.59</v>
      </c>
      <c r="D69" s="209"/>
      <c r="E69" s="209">
        <v>365192.29</v>
      </c>
      <c r="F69" s="209">
        <v>367623.96</v>
      </c>
      <c r="G69" s="209">
        <v>83340.92</v>
      </c>
      <c r="H69" s="209"/>
      <c r="J69" s="237">
        <f t="shared" si="6"/>
        <v>83340.92</v>
      </c>
    </row>
    <row r="70" spans="1:12" s="189" customFormat="1" x14ac:dyDescent="0.25">
      <c r="A70" s="208" t="s">
        <v>228</v>
      </c>
      <c r="B70" s="248" t="s">
        <v>18</v>
      </c>
      <c r="C70" s="249">
        <v>435541.51</v>
      </c>
      <c r="D70" s="249"/>
      <c r="E70" s="249">
        <v>5549998.79</v>
      </c>
      <c r="F70" s="249">
        <v>5528248.46</v>
      </c>
      <c r="G70" s="250">
        <v>457291.84</v>
      </c>
      <c r="H70" s="209"/>
      <c r="J70" s="237">
        <f t="shared" si="6"/>
        <v>457291.84</v>
      </c>
    </row>
    <row r="71" spans="1:12" s="189" customFormat="1" x14ac:dyDescent="0.25">
      <c r="A71" s="208" t="s">
        <v>229</v>
      </c>
      <c r="B71" s="248" t="s">
        <v>16</v>
      </c>
      <c r="C71" s="249">
        <v>9363565.0600000005</v>
      </c>
      <c r="D71" s="249"/>
      <c r="E71" s="249">
        <v>12743155.09</v>
      </c>
      <c r="F71" s="249">
        <v>11829906</v>
      </c>
      <c r="G71" s="250">
        <v>10421390.15</v>
      </c>
      <c r="H71" s="209"/>
      <c r="J71" s="237">
        <f t="shared" si="6"/>
        <v>10421390.15</v>
      </c>
    </row>
    <row r="72" spans="1:12" s="189" customFormat="1" x14ac:dyDescent="0.25">
      <c r="A72" s="208" t="s">
        <v>230</v>
      </c>
      <c r="B72" s="248" t="s">
        <v>258</v>
      </c>
      <c r="C72" s="249">
        <v>228277.57</v>
      </c>
      <c r="D72" s="249"/>
      <c r="E72" s="249">
        <v>1824318.33</v>
      </c>
      <c r="F72" s="249">
        <v>1891564.04</v>
      </c>
      <c r="G72" s="250">
        <v>161031.85999999999</v>
      </c>
      <c r="H72" s="209"/>
      <c r="J72" s="237">
        <f t="shared" si="6"/>
        <v>161031.85999999999</v>
      </c>
    </row>
    <row r="73" spans="1:12" x14ac:dyDescent="0.25">
      <c r="A73" s="208" t="s">
        <v>231</v>
      </c>
      <c r="B73" s="248" t="s">
        <v>259</v>
      </c>
      <c r="C73" s="249">
        <v>44860.18</v>
      </c>
      <c r="D73" s="249"/>
      <c r="E73" s="249">
        <v>1160518.3400000001</v>
      </c>
      <c r="F73" s="249">
        <v>1022905.74</v>
      </c>
      <c r="G73" s="250">
        <v>182472.78</v>
      </c>
      <c r="H73" s="209"/>
      <c r="I73" s="189"/>
      <c r="J73" s="237">
        <f t="shared" si="6"/>
        <v>182472.78</v>
      </c>
      <c r="K73" s="189"/>
      <c r="L73" s="189"/>
    </row>
    <row r="74" spans="1:12" x14ac:dyDescent="0.25">
      <c r="A74" s="208" t="s">
        <v>232</v>
      </c>
      <c r="B74" s="208" t="s">
        <v>233</v>
      </c>
      <c r="C74" s="209">
        <v>734772.17</v>
      </c>
      <c r="D74" s="209"/>
      <c r="E74" s="209">
        <v>2792344.5</v>
      </c>
      <c r="F74" s="209">
        <v>2687434.71</v>
      </c>
      <c r="G74" s="209">
        <v>839681.96</v>
      </c>
      <c r="H74" s="209"/>
      <c r="I74" s="189"/>
      <c r="J74" s="237">
        <f t="shared" si="6"/>
        <v>839681.96</v>
      </c>
      <c r="K74" s="189"/>
      <c r="L74" s="189"/>
    </row>
    <row r="75" spans="1:12" x14ac:dyDescent="0.25">
      <c r="A75" s="208" t="s">
        <v>234</v>
      </c>
      <c r="B75" s="208" t="s">
        <v>235</v>
      </c>
      <c r="C75" s="209">
        <v>110075.78</v>
      </c>
      <c r="D75" s="209"/>
      <c r="E75" s="209">
        <v>189127.95</v>
      </c>
      <c r="F75" s="209">
        <v>197696.48</v>
      </c>
      <c r="G75" s="209">
        <v>101507.25</v>
      </c>
      <c r="H75" s="209"/>
      <c r="I75" s="189"/>
      <c r="J75" s="237">
        <f t="shared" si="6"/>
        <v>101507.25</v>
      </c>
      <c r="K75" s="189"/>
      <c r="L75" s="189"/>
    </row>
    <row r="76" spans="1:12" x14ac:dyDescent="0.25">
      <c r="A76" s="208" t="s">
        <v>260</v>
      </c>
      <c r="B76" s="248" t="s">
        <v>215</v>
      </c>
      <c r="C76" s="249">
        <v>1252275</v>
      </c>
      <c r="D76" s="249"/>
      <c r="E76" s="249">
        <v>1233302.56</v>
      </c>
      <c r="F76" s="249">
        <v>1242649.3700000001</v>
      </c>
      <c r="G76" s="250">
        <v>1242928.19</v>
      </c>
      <c r="H76" s="209"/>
      <c r="I76" s="189"/>
      <c r="J76" s="237">
        <f t="shared" si="6"/>
        <v>1242928.19</v>
      </c>
      <c r="K76" s="189"/>
      <c r="L76" s="189"/>
    </row>
    <row r="77" spans="1:12" x14ac:dyDescent="0.25">
      <c r="A77" s="239"/>
      <c r="B77" s="239"/>
      <c r="C77" s="240"/>
      <c r="D77" s="240"/>
      <c r="E77" s="240"/>
      <c r="F77" s="240"/>
      <c r="G77" s="240"/>
      <c r="H77" s="240"/>
      <c r="I77" s="189"/>
      <c r="J77" s="241">
        <f>SUM(J65:J76)</f>
        <v>170040379.50999993</v>
      </c>
      <c r="K77" s="189"/>
      <c r="L77" s="189"/>
    </row>
    <row r="78" spans="1:12" x14ac:dyDescent="0.25">
      <c r="A78" s="189"/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</row>
    <row r="79" spans="1:12" x14ac:dyDescent="0.25">
      <c r="A79" s="189"/>
      <c r="B79" s="189"/>
      <c r="C79" s="189"/>
      <c r="D79" s="189"/>
      <c r="E79" s="189"/>
      <c r="F79" s="189"/>
      <c r="G79" s="189"/>
      <c r="H79" s="189"/>
      <c r="I79" s="189" t="s">
        <v>256</v>
      </c>
      <c r="J79" s="189">
        <v>1338656.6200000001</v>
      </c>
      <c r="K79" s="189"/>
      <c r="L79" s="189"/>
    </row>
    <row r="80" spans="1:12" x14ac:dyDescent="0.25">
      <c r="A80" s="189"/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</row>
    <row r="81" spans="1:12" x14ac:dyDescent="0.25">
      <c r="A81" s="189"/>
      <c r="B81" s="189"/>
      <c r="C81" s="242" t="s">
        <v>261</v>
      </c>
      <c r="D81" s="189"/>
      <c r="E81" s="243" t="s">
        <v>262</v>
      </c>
      <c r="F81" s="189"/>
      <c r="G81" s="189"/>
      <c r="H81" s="189"/>
      <c r="I81" s="189"/>
      <c r="J81" s="237">
        <f>+J77+J79</f>
        <v>171379036.12999994</v>
      </c>
      <c r="K81" s="189"/>
      <c r="L81" s="189"/>
    </row>
    <row r="82" spans="1:12" x14ac:dyDescent="0.25">
      <c r="A82" s="189"/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</row>
    <row r="83" spans="1:12" x14ac:dyDescent="0.25">
      <c r="A83" s="189"/>
      <c r="B83" s="189" t="s">
        <v>263</v>
      </c>
      <c r="C83" s="189" t="s">
        <v>264</v>
      </c>
      <c r="D83" s="189"/>
      <c r="E83" s="237">
        <v>39737661.93</v>
      </c>
      <c r="F83" s="189"/>
      <c r="G83" s="189"/>
      <c r="H83" s="189"/>
      <c r="I83" s="189"/>
      <c r="J83" s="189"/>
      <c r="K83" s="189"/>
      <c r="L83" s="189"/>
    </row>
    <row r="84" spans="1:12" x14ac:dyDescent="0.25">
      <c r="A84" s="189"/>
      <c r="B84" s="189" t="s">
        <v>263</v>
      </c>
      <c r="C84" s="244" t="s">
        <v>265</v>
      </c>
      <c r="D84" s="189"/>
      <c r="E84" s="237">
        <v>31617849.16</v>
      </c>
      <c r="F84" s="189"/>
      <c r="G84" s="189"/>
      <c r="H84" s="189"/>
      <c r="I84" s="189"/>
      <c r="J84" s="189"/>
      <c r="K84" s="189"/>
      <c r="L84" s="189"/>
    </row>
    <row r="85" spans="1:12" ht="15.75" thickBot="1" x14ac:dyDescent="0.3">
      <c r="A85" s="189"/>
      <c r="B85" s="189"/>
      <c r="C85" s="245" t="s">
        <v>266</v>
      </c>
      <c r="D85" s="189"/>
      <c r="E85" s="246">
        <f>SUM(E83:E84)</f>
        <v>71355511.090000004</v>
      </c>
      <c r="F85" s="189"/>
      <c r="G85" s="189"/>
      <c r="H85" s="189"/>
      <c r="I85" s="189"/>
      <c r="J85" s="189"/>
      <c r="K85" s="189"/>
      <c r="L85" s="189"/>
    </row>
    <row r="86" spans="1:12" ht="45.75" thickTop="1" x14ac:dyDescent="0.25">
      <c r="A86" s="189"/>
      <c r="B86" s="189" t="s">
        <v>263</v>
      </c>
      <c r="C86" s="198" t="s">
        <v>267</v>
      </c>
      <c r="D86" s="189"/>
      <c r="E86" s="237">
        <v>201939.39</v>
      </c>
      <c r="F86" s="189"/>
      <c r="G86" s="189"/>
      <c r="H86" s="189"/>
      <c r="I86" s="189"/>
      <c r="J86" s="189"/>
      <c r="K86" s="189"/>
      <c r="L86" s="189"/>
    </row>
    <row r="87" spans="1:12" ht="30" x14ac:dyDescent="0.25">
      <c r="A87" s="189"/>
      <c r="B87" s="189" t="s">
        <v>263</v>
      </c>
      <c r="C87" s="198" t="s">
        <v>268</v>
      </c>
      <c r="D87" s="189"/>
      <c r="E87" s="237">
        <v>1338656.6200000001</v>
      </c>
      <c r="F87" s="189"/>
      <c r="G87" s="189"/>
      <c r="H87" s="189"/>
      <c r="I87" s="189"/>
      <c r="J87" s="189"/>
      <c r="K87" s="189"/>
      <c r="L87" s="189"/>
    </row>
    <row r="88" spans="1:12" ht="15.75" thickBot="1" x14ac:dyDescent="0.3">
      <c r="A88" s="189"/>
      <c r="B88" s="189"/>
      <c r="C88" s="189"/>
      <c r="D88" s="189"/>
      <c r="E88" s="247">
        <v>72896107.099999994</v>
      </c>
      <c r="F88" s="189"/>
      <c r="G88" s="189"/>
      <c r="H88" s="189"/>
      <c r="I88" s="189"/>
      <c r="J88" s="189"/>
      <c r="K88" s="189"/>
      <c r="L88" s="189"/>
    </row>
    <row r="89" spans="1:12" ht="15.75" thickTop="1" x14ac:dyDescent="0.25">
      <c r="A89" s="189"/>
      <c r="B89" s="189"/>
      <c r="C89" s="189"/>
      <c r="D89" s="189"/>
      <c r="E89" s="189"/>
      <c r="F89" s="189"/>
      <c r="G89" s="189"/>
      <c r="H89" s="189"/>
    </row>
    <row r="90" spans="1:12" x14ac:dyDescent="0.25">
      <c r="A90" s="189"/>
      <c r="B90" s="189"/>
      <c r="C90" s="189"/>
      <c r="D90" s="189"/>
      <c r="E90" s="189"/>
      <c r="F90" s="189"/>
      <c r="G90" s="189"/>
      <c r="H90" s="189"/>
    </row>
    <row r="91" spans="1:12" x14ac:dyDescent="0.25">
      <c r="A91" s="189"/>
      <c r="B91" s="189"/>
      <c r="C91" s="189"/>
      <c r="D91" s="189"/>
      <c r="E91" s="189"/>
      <c r="F91" s="189"/>
      <c r="G91" s="189"/>
      <c r="H91" s="189"/>
    </row>
    <row r="92" spans="1:12" x14ac:dyDescent="0.25">
      <c r="A92" s="189"/>
      <c r="B92" s="189"/>
      <c r="C92" s="189"/>
      <c r="D92" s="189"/>
      <c r="E92" s="189"/>
      <c r="F92" s="189"/>
      <c r="G92" s="189"/>
      <c r="H92" s="189"/>
    </row>
    <row r="93" spans="1:12" x14ac:dyDescent="0.25">
      <c r="A93" s="189"/>
      <c r="B93" s="189" t="s">
        <v>236</v>
      </c>
      <c r="C93" s="189"/>
      <c r="D93" s="189"/>
      <c r="E93" s="189"/>
      <c r="F93" s="189"/>
      <c r="G93" s="189"/>
      <c r="H93" s="189"/>
    </row>
    <row r="94" spans="1:12" x14ac:dyDescent="0.25">
      <c r="A94" s="189"/>
      <c r="B94" s="189" t="s">
        <v>237</v>
      </c>
      <c r="C94" s="189"/>
      <c r="D94" s="189"/>
      <c r="E94" s="189"/>
      <c r="F94" s="189"/>
      <c r="G94" s="189"/>
      <c r="H94" s="189"/>
    </row>
    <row r="96" spans="1:12" x14ac:dyDescent="0.25">
      <c r="A96" s="54"/>
    </row>
    <row r="97" spans="1:9" x14ac:dyDescent="0.25">
      <c r="A97" s="54"/>
    </row>
    <row r="98" spans="1:9" s="130" customFormat="1" x14ac:dyDescent="0.25">
      <c r="A98" s="54"/>
    </row>
    <row r="99" spans="1:9" x14ac:dyDescent="0.25">
      <c r="A99" s="54"/>
    </row>
    <row r="100" spans="1:9" x14ac:dyDescent="0.25">
      <c r="A100" s="54"/>
    </row>
    <row r="101" spans="1:9" x14ac:dyDescent="0.25">
      <c r="A101" s="194"/>
      <c r="B101" s="270"/>
      <c r="C101" s="270"/>
      <c r="D101" s="270"/>
      <c r="E101" s="270"/>
      <c r="F101" s="270"/>
      <c r="G101" s="270"/>
    </row>
    <row r="104" spans="1:9" x14ac:dyDescent="0.25">
      <c r="A104" s="193" t="s">
        <v>203</v>
      </c>
    </row>
    <row r="112" spans="1:9" ht="51.75" customHeight="1" x14ac:dyDescent="0.25">
      <c r="F112" s="321"/>
      <c r="G112" s="321"/>
      <c r="H112" s="321"/>
      <c r="I112" s="321"/>
    </row>
    <row r="113" spans="6:6" x14ac:dyDescent="0.25">
      <c r="F113" s="54"/>
    </row>
    <row r="114" spans="6:6" x14ac:dyDescent="0.25">
      <c r="F114" s="54"/>
    </row>
    <row r="115" spans="6:6" x14ac:dyDescent="0.25">
      <c r="F115" s="54"/>
    </row>
    <row r="116" spans="6:6" x14ac:dyDescent="0.25">
      <c r="F116" s="54"/>
    </row>
    <row r="135" spans="1:9" x14ac:dyDescent="0.25">
      <c r="A135" s="54" t="s">
        <v>281</v>
      </c>
    </row>
    <row r="137" spans="1:9" ht="141" customHeight="1" x14ac:dyDescent="0.25">
      <c r="A137" s="63" t="s">
        <v>114</v>
      </c>
      <c r="B137" s="64" t="s">
        <v>115</v>
      </c>
      <c r="C137" s="65" t="s">
        <v>269</v>
      </c>
      <c r="D137" s="322"/>
      <c r="E137" s="323"/>
      <c r="F137" s="323"/>
      <c r="G137" s="323"/>
      <c r="H137" s="323"/>
      <c r="I137" s="323"/>
    </row>
    <row r="138" spans="1:9" ht="15.75" x14ac:dyDescent="0.25">
      <c r="A138" s="66">
        <v>2</v>
      </c>
      <c r="B138" s="67">
        <v>3</v>
      </c>
      <c r="C138" s="68"/>
      <c r="D138" s="322"/>
      <c r="E138" s="323"/>
      <c r="F138" s="323"/>
      <c r="G138" s="323"/>
      <c r="H138" s="323"/>
      <c r="I138" s="323"/>
    </row>
    <row r="139" spans="1:9" ht="15.75" x14ac:dyDescent="0.25">
      <c r="A139" s="69">
        <v>1</v>
      </c>
      <c r="B139" s="70" t="s">
        <v>116</v>
      </c>
      <c r="C139" s="71">
        <v>0</v>
      </c>
      <c r="D139" s="322"/>
      <c r="E139" s="323"/>
      <c r="F139" s="323"/>
      <c r="G139" s="323"/>
      <c r="H139" s="323"/>
      <c r="I139" s="323"/>
    </row>
    <row r="140" spans="1:9" ht="15.75" x14ac:dyDescent="0.25">
      <c r="A140" s="69">
        <v>1</v>
      </c>
      <c r="B140" s="70" t="s">
        <v>117</v>
      </c>
      <c r="C140" s="71">
        <v>0</v>
      </c>
      <c r="D140" s="322"/>
      <c r="E140" s="323"/>
      <c r="F140" s="323"/>
      <c r="G140" s="323"/>
      <c r="H140" s="323"/>
      <c r="I140" s="323"/>
    </row>
    <row r="141" spans="1:9" ht="15.75" x14ac:dyDescent="0.25">
      <c r="A141" s="69">
        <v>1</v>
      </c>
      <c r="B141" s="70" t="s">
        <v>118</v>
      </c>
      <c r="C141" s="71">
        <v>0</v>
      </c>
    </row>
    <row r="142" spans="1:9" ht="15.75" x14ac:dyDescent="0.25">
      <c r="A142" s="69">
        <v>1</v>
      </c>
      <c r="B142" s="70" t="s">
        <v>119</v>
      </c>
      <c r="C142" s="71">
        <v>0</v>
      </c>
      <c r="D142" s="54"/>
    </row>
    <row r="143" spans="1:9" ht="15.75" x14ac:dyDescent="0.25">
      <c r="A143" s="69">
        <v>1</v>
      </c>
      <c r="B143" s="70" t="s">
        <v>120</v>
      </c>
      <c r="C143" s="71">
        <v>0</v>
      </c>
    </row>
    <row r="144" spans="1:9" ht="15.75" x14ac:dyDescent="0.25">
      <c r="A144" s="69">
        <v>1</v>
      </c>
      <c r="B144" s="72" t="s">
        <v>121</v>
      </c>
      <c r="C144" s="71">
        <v>0</v>
      </c>
    </row>
    <row r="145" spans="1:4" ht="47.25" x14ac:dyDescent="0.25">
      <c r="A145" s="73">
        <v>2</v>
      </c>
      <c r="B145" s="74" t="s">
        <v>122</v>
      </c>
      <c r="C145" s="71">
        <v>0</v>
      </c>
    </row>
    <row r="146" spans="1:4" ht="15.75" x14ac:dyDescent="0.25">
      <c r="A146" s="69">
        <v>2</v>
      </c>
      <c r="B146" s="70" t="s">
        <v>123</v>
      </c>
      <c r="C146" s="71">
        <v>0</v>
      </c>
    </row>
    <row r="147" spans="1:4" ht="15.75" x14ac:dyDescent="0.25">
      <c r="A147" s="69">
        <v>2</v>
      </c>
      <c r="B147" s="70" t="s">
        <v>124</v>
      </c>
      <c r="C147" s="71">
        <v>0</v>
      </c>
    </row>
    <row r="148" spans="1:4" ht="15.75" x14ac:dyDescent="0.25">
      <c r="A148" s="69">
        <v>2</v>
      </c>
      <c r="B148" s="70" t="s">
        <v>125</v>
      </c>
      <c r="C148" s="71">
        <v>0</v>
      </c>
    </row>
    <row r="149" spans="1:4" ht="15.75" x14ac:dyDescent="0.25">
      <c r="A149" s="69">
        <v>2</v>
      </c>
      <c r="B149" s="70" t="s">
        <v>126</v>
      </c>
      <c r="C149" s="71">
        <v>0</v>
      </c>
    </row>
    <row r="150" spans="1:4" ht="15.75" x14ac:dyDescent="0.25">
      <c r="A150" s="69">
        <v>2</v>
      </c>
      <c r="B150" s="75" t="s">
        <v>127</v>
      </c>
      <c r="C150" s="71">
        <v>0</v>
      </c>
    </row>
    <row r="151" spans="1:4" ht="15.75" x14ac:dyDescent="0.25">
      <c r="A151" s="69">
        <v>2</v>
      </c>
      <c r="B151" s="75" t="s">
        <v>128</v>
      </c>
      <c r="C151" s="71">
        <v>0</v>
      </c>
    </row>
    <row r="152" spans="1:4" ht="15.75" x14ac:dyDescent="0.25">
      <c r="A152" s="69">
        <v>2</v>
      </c>
      <c r="B152" s="75" t="s">
        <v>129</v>
      </c>
      <c r="C152" s="71">
        <v>0</v>
      </c>
    </row>
    <row r="153" spans="1:4" ht="15.75" x14ac:dyDescent="0.25">
      <c r="A153" s="69">
        <v>2</v>
      </c>
      <c r="B153" s="70" t="s">
        <v>130</v>
      </c>
      <c r="C153" s="71">
        <v>0</v>
      </c>
    </row>
    <row r="154" spans="1:4" ht="15.75" x14ac:dyDescent="0.25">
      <c r="A154" s="69">
        <v>2</v>
      </c>
      <c r="B154" s="70" t="s">
        <v>131</v>
      </c>
      <c r="C154" s="71">
        <v>0</v>
      </c>
    </row>
    <row r="155" spans="1:4" ht="15.75" x14ac:dyDescent="0.25">
      <c r="A155" s="76">
        <v>3</v>
      </c>
      <c r="B155" s="72" t="s">
        <v>132</v>
      </c>
      <c r="C155" s="71">
        <v>0</v>
      </c>
    </row>
    <row r="156" spans="1:4" ht="15.75" x14ac:dyDescent="0.25">
      <c r="A156" s="76">
        <v>3</v>
      </c>
      <c r="B156" s="70" t="s">
        <v>133</v>
      </c>
      <c r="C156" s="71">
        <v>0</v>
      </c>
    </row>
    <row r="157" spans="1:4" ht="15.75" x14ac:dyDescent="0.25">
      <c r="A157" s="76">
        <v>3</v>
      </c>
      <c r="B157" s="70" t="s">
        <v>105</v>
      </c>
      <c r="C157" s="71">
        <v>6</v>
      </c>
      <c r="D157" s="54"/>
    </row>
    <row r="158" spans="1:4" ht="15.75" x14ac:dyDescent="0.25">
      <c r="A158" s="76">
        <v>3</v>
      </c>
      <c r="B158" s="70" t="s">
        <v>134</v>
      </c>
      <c r="C158" s="71">
        <v>2</v>
      </c>
      <c r="D158" s="54"/>
    </row>
    <row r="159" spans="1:4" ht="15.75" x14ac:dyDescent="0.25">
      <c r="A159" s="76">
        <v>3</v>
      </c>
      <c r="B159" s="72" t="s">
        <v>135</v>
      </c>
      <c r="C159" s="71">
        <v>0</v>
      </c>
      <c r="D159" s="54"/>
    </row>
    <row r="160" spans="1:4" ht="15.75" x14ac:dyDescent="0.25">
      <c r="A160" s="69">
        <v>3</v>
      </c>
      <c r="B160" s="72" t="s">
        <v>136</v>
      </c>
      <c r="C160" s="71">
        <v>0</v>
      </c>
      <c r="D160" s="54"/>
    </row>
    <row r="161" spans="1:3" ht="15.75" x14ac:dyDescent="0.25">
      <c r="A161" s="69">
        <v>3</v>
      </c>
      <c r="B161" s="72" t="s">
        <v>137</v>
      </c>
      <c r="C161" s="71">
        <v>0</v>
      </c>
    </row>
    <row r="162" spans="1:3" ht="15.75" x14ac:dyDescent="0.25">
      <c r="A162" s="69">
        <v>3</v>
      </c>
      <c r="B162" s="72" t="s">
        <v>138</v>
      </c>
      <c r="C162" s="71">
        <v>0</v>
      </c>
    </row>
    <row r="163" spans="1:3" ht="15.75" x14ac:dyDescent="0.25">
      <c r="A163" s="69">
        <v>3</v>
      </c>
      <c r="B163" s="75" t="s">
        <v>139</v>
      </c>
      <c r="C163" s="71">
        <v>0</v>
      </c>
    </row>
    <row r="164" spans="1:3" ht="15.75" x14ac:dyDescent="0.25">
      <c r="A164" s="69">
        <v>3</v>
      </c>
      <c r="B164" s="75" t="s">
        <v>140</v>
      </c>
      <c r="C164" s="71">
        <v>0</v>
      </c>
    </row>
    <row r="165" spans="1:3" ht="15.75" x14ac:dyDescent="0.25">
      <c r="A165" s="69">
        <v>3</v>
      </c>
      <c r="B165" s="75" t="s">
        <v>141</v>
      </c>
      <c r="C165" s="71">
        <v>0</v>
      </c>
    </row>
    <row r="166" spans="1:3" ht="15.75" x14ac:dyDescent="0.25">
      <c r="A166" s="69">
        <v>3</v>
      </c>
      <c r="B166" s="70" t="s">
        <v>142</v>
      </c>
      <c r="C166" s="71">
        <v>0</v>
      </c>
    </row>
    <row r="167" spans="1:3" ht="47.25" x14ac:dyDescent="0.25">
      <c r="A167" s="69">
        <v>3</v>
      </c>
      <c r="B167" s="77" t="s">
        <v>143</v>
      </c>
      <c r="C167" s="71">
        <v>0</v>
      </c>
    </row>
    <row r="168" spans="1:3" ht="15.75" x14ac:dyDescent="0.25">
      <c r="A168" s="69">
        <v>3</v>
      </c>
      <c r="B168" s="70" t="s">
        <v>144</v>
      </c>
      <c r="C168" s="71">
        <v>0</v>
      </c>
    </row>
    <row r="169" spans="1:3" ht="15.75" x14ac:dyDescent="0.25">
      <c r="A169" s="69">
        <v>3</v>
      </c>
      <c r="B169" s="70" t="s">
        <v>145</v>
      </c>
      <c r="C169" s="71">
        <v>0</v>
      </c>
    </row>
    <row r="170" spans="1:3" ht="15.75" x14ac:dyDescent="0.25">
      <c r="A170" s="69">
        <v>3</v>
      </c>
      <c r="B170" s="70" t="s">
        <v>146</v>
      </c>
      <c r="C170" s="71">
        <v>0</v>
      </c>
    </row>
    <row r="171" spans="1:3" ht="15.75" x14ac:dyDescent="0.25">
      <c r="A171" s="69">
        <v>3</v>
      </c>
      <c r="B171" s="70" t="s">
        <v>147</v>
      </c>
      <c r="C171" s="71">
        <v>0</v>
      </c>
    </row>
    <row r="172" spans="1:3" ht="15.75" x14ac:dyDescent="0.25">
      <c r="A172" s="69">
        <v>3</v>
      </c>
      <c r="B172" s="70" t="s">
        <v>148</v>
      </c>
      <c r="C172" s="71">
        <v>0</v>
      </c>
    </row>
    <row r="173" spans="1:3" ht="15.75" x14ac:dyDescent="0.25">
      <c r="A173" s="69">
        <v>3</v>
      </c>
      <c r="B173" s="70" t="s">
        <v>149</v>
      </c>
      <c r="C173" s="71">
        <v>0</v>
      </c>
    </row>
    <row r="174" spans="1:3" ht="15.75" x14ac:dyDescent="0.25">
      <c r="A174" s="69">
        <v>3</v>
      </c>
      <c r="B174" s="70" t="s">
        <v>150</v>
      </c>
      <c r="C174" s="71">
        <v>0</v>
      </c>
    </row>
    <row r="175" spans="1:3" ht="15.75" x14ac:dyDescent="0.25">
      <c r="A175" s="69">
        <v>3</v>
      </c>
      <c r="B175" s="70" t="s">
        <v>10</v>
      </c>
      <c r="C175" s="71">
        <v>382</v>
      </c>
    </row>
    <row r="176" spans="1:3" ht="15.75" x14ac:dyDescent="0.25">
      <c r="A176" s="76">
        <v>4</v>
      </c>
      <c r="B176" s="72" t="s">
        <v>151</v>
      </c>
      <c r="C176" s="71">
        <v>0</v>
      </c>
    </row>
    <row r="177" spans="1:3" ht="15.75" x14ac:dyDescent="0.25">
      <c r="A177" s="69">
        <v>4</v>
      </c>
      <c r="B177" s="70" t="s">
        <v>152</v>
      </c>
      <c r="C177" s="71">
        <v>0</v>
      </c>
    </row>
    <row r="178" spans="1:3" ht="15.75" x14ac:dyDescent="0.25">
      <c r="A178" s="69">
        <v>4</v>
      </c>
      <c r="B178" s="70" t="s">
        <v>153</v>
      </c>
      <c r="C178" s="71">
        <v>0</v>
      </c>
    </row>
    <row r="179" spans="1:3" ht="15.75" x14ac:dyDescent="0.25">
      <c r="A179" s="69">
        <v>4</v>
      </c>
      <c r="B179" s="70" t="s">
        <v>154</v>
      </c>
      <c r="C179" s="71">
        <v>0</v>
      </c>
    </row>
    <row r="180" spans="1:3" ht="15.75" x14ac:dyDescent="0.25">
      <c r="A180" s="69">
        <v>5</v>
      </c>
      <c r="B180" s="70" t="s">
        <v>155</v>
      </c>
      <c r="C180" s="71">
        <v>0</v>
      </c>
    </row>
    <row r="181" spans="1:3" ht="15.75" x14ac:dyDescent="0.25">
      <c r="A181" s="69">
        <v>6</v>
      </c>
      <c r="B181" s="70" t="s">
        <v>156</v>
      </c>
      <c r="C181" s="71">
        <v>0</v>
      </c>
    </row>
    <row r="182" spans="1:3" ht="15.75" x14ac:dyDescent="0.25">
      <c r="A182" s="69">
        <v>6</v>
      </c>
      <c r="B182" s="70" t="s">
        <v>157</v>
      </c>
      <c r="C182" s="71">
        <v>0</v>
      </c>
    </row>
    <row r="183" spans="1:3" ht="15.75" x14ac:dyDescent="0.25">
      <c r="A183" s="69">
        <v>6</v>
      </c>
      <c r="B183" s="70" t="s">
        <v>158</v>
      </c>
      <c r="C183" s="71">
        <v>0</v>
      </c>
    </row>
    <row r="184" spans="1:3" ht="15.75" x14ac:dyDescent="0.25">
      <c r="A184" s="69">
        <v>6</v>
      </c>
      <c r="B184" s="70" t="s">
        <v>159</v>
      </c>
      <c r="C184" s="71">
        <v>0</v>
      </c>
    </row>
    <row r="185" spans="1:3" ht="15.75" x14ac:dyDescent="0.25">
      <c r="A185" s="69">
        <v>6</v>
      </c>
      <c r="B185" s="70" t="s">
        <v>13</v>
      </c>
      <c r="C185" s="71">
        <v>2056</v>
      </c>
    </row>
    <row r="186" spans="1:3" ht="15.75" x14ac:dyDescent="0.25">
      <c r="A186" s="69">
        <v>7</v>
      </c>
      <c r="B186" s="70" t="s">
        <v>160</v>
      </c>
      <c r="C186" s="71">
        <v>0</v>
      </c>
    </row>
    <row r="187" spans="1:3" ht="15.75" x14ac:dyDescent="0.25">
      <c r="A187" s="69">
        <v>8</v>
      </c>
      <c r="B187" s="70" t="s">
        <v>12</v>
      </c>
      <c r="C187" s="71">
        <v>1405</v>
      </c>
    </row>
    <row r="188" spans="1:3" ht="15.75" x14ac:dyDescent="0.25">
      <c r="A188" s="69">
        <v>8</v>
      </c>
      <c r="B188" s="70" t="s">
        <v>161</v>
      </c>
      <c r="C188" s="71">
        <v>825</v>
      </c>
    </row>
    <row r="189" spans="1:3" ht="15.75" x14ac:dyDescent="0.25">
      <c r="A189" s="69">
        <v>8</v>
      </c>
      <c r="B189" s="70" t="s">
        <v>9</v>
      </c>
      <c r="C189" s="71">
        <v>744</v>
      </c>
    </row>
    <row r="190" spans="1:3" ht="15.75" x14ac:dyDescent="0.25">
      <c r="A190" s="78">
        <v>9</v>
      </c>
      <c r="B190" s="70" t="s">
        <v>162</v>
      </c>
      <c r="C190" s="71">
        <v>0</v>
      </c>
    </row>
    <row r="191" spans="1:3" ht="15.75" x14ac:dyDescent="0.25">
      <c r="A191" s="79"/>
      <c r="B191" s="80" t="s">
        <v>270</v>
      </c>
      <c r="C191" s="81">
        <v>5420</v>
      </c>
    </row>
    <row r="192" spans="1:3" x14ac:dyDescent="0.25">
      <c r="A192" s="114"/>
      <c r="B192" s="113"/>
      <c r="C192" s="62"/>
    </row>
    <row r="193" spans="1:4" ht="63" x14ac:dyDescent="0.25">
      <c r="A193" s="63" t="s">
        <v>114</v>
      </c>
      <c r="B193" s="64" t="s">
        <v>115</v>
      </c>
      <c r="C193" s="252" t="s">
        <v>271</v>
      </c>
    </row>
    <row r="194" spans="1:4" ht="15.75" x14ac:dyDescent="0.25">
      <c r="A194" s="66">
        <v>2</v>
      </c>
      <c r="B194" s="67">
        <v>3</v>
      </c>
      <c r="C194" s="131"/>
      <c r="D194" s="54"/>
    </row>
    <row r="195" spans="1:4" ht="15.75" x14ac:dyDescent="0.25">
      <c r="A195" s="69">
        <v>1</v>
      </c>
      <c r="B195" s="72" t="s">
        <v>116</v>
      </c>
      <c r="C195" s="116">
        <v>1</v>
      </c>
      <c r="D195" s="54"/>
    </row>
    <row r="196" spans="1:4" ht="15.75" x14ac:dyDescent="0.25">
      <c r="A196" s="69">
        <v>1</v>
      </c>
      <c r="B196" s="72" t="s">
        <v>117</v>
      </c>
      <c r="C196" s="116">
        <v>1</v>
      </c>
    </row>
    <row r="197" spans="1:4" ht="15.75" x14ac:dyDescent="0.25">
      <c r="A197" s="69">
        <v>1</v>
      </c>
      <c r="B197" s="72" t="s">
        <v>118</v>
      </c>
      <c r="C197" s="116">
        <v>1</v>
      </c>
    </row>
    <row r="198" spans="1:4" ht="15.75" x14ac:dyDescent="0.25">
      <c r="A198" s="69">
        <v>1</v>
      </c>
      <c r="B198" s="72" t="s">
        <v>119</v>
      </c>
      <c r="C198" s="116">
        <v>1</v>
      </c>
    </row>
    <row r="199" spans="1:4" ht="15.75" x14ac:dyDescent="0.25">
      <c r="A199" s="69">
        <v>1</v>
      </c>
      <c r="B199" s="72" t="s">
        <v>120</v>
      </c>
      <c r="C199" s="116">
        <v>1</v>
      </c>
    </row>
    <row r="200" spans="1:4" ht="15.75" x14ac:dyDescent="0.25">
      <c r="A200" s="69">
        <v>1</v>
      </c>
      <c r="B200" s="72" t="s">
        <v>121</v>
      </c>
      <c r="C200" s="116">
        <v>1</v>
      </c>
    </row>
    <row r="201" spans="1:4" ht="47.25" x14ac:dyDescent="0.25">
      <c r="A201" s="73">
        <v>2</v>
      </c>
      <c r="B201" s="74" t="s">
        <v>122</v>
      </c>
      <c r="C201" s="116">
        <v>1</v>
      </c>
    </row>
    <row r="202" spans="1:4" ht="15.75" x14ac:dyDescent="0.25">
      <c r="A202" s="69">
        <v>2</v>
      </c>
      <c r="B202" s="72" t="s">
        <v>123</v>
      </c>
      <c r="C202" s="116">
        <v>1</v>
      </c>
    </row>
    <row r="203" spans="1:4" ht="15.75" x14ac:dyDescent="0.25">
      <c r="A203" s="69">
        <v>2</v>
      </c>
      <c r="B203" s="72" t="s">
        <v>124</v>
      </c>
      <c r="C203" s="116">
        <v>1</v>
      </c>
    </row>
    <row r="204" spans="1:4" ht="15.75" x14ac:dyDescent="0.25">
      <c r="A204" s="69">
        <v>2</v>
      </c>
      <c r="B204" s="72" t="s">
        <v>125</v>
      </c>
      <c r="C204" s="116">
        <v>1</v>
      </c>
    </row>
    <row r="205" spans="1:4" ht="15.75" x14ac:dyDescent="0.25">
      <c r="A205" s="69">
        <v>2</v>
      </c>
      <c r="B205" s="72" t="s">
        <v>126</v>
      </c>
      <c r="C205" s="116">
        <v>1</v>
      </c>
    </row>
    <row r="206" spans="1:4" ht="15.75" x14ac:dyDescent="0.25">
      <c r="A206" s="69">
        <v>2</v>
      </c>
      <c r="B206" s="117" t="s">
        <v>127</v>
      </c>
      <c r="C206" s="116">
        <v>1</v>
      </c>
    </row>
    <row r="207" spans="1:4" ht="15.75" x14ac:dyDescent="0.25">
      <c r="A207" s="69">
        <v>2</v>
      </c>
      <c r="B207" s="117" t="s">
        <v>128</v>
      </c>
      <c r="C207" s="116">
        <v>1</v>
      </c>
    </row>
    <row r="208" spans="1:4" ht="15.75" x14ac:dyDescent="0.25">
      <c r="A208" s="69">
        <v>2</v>
      </c>
      <c r="B208" s="117" t="s">
        <v>129</v>
      </c>
      <c r="C208" s="116">
        <v>1</v>
      </c>
    </row>
    <row r="209" spans="1:3" ht="15.75" x14ac:dyDescent="0.25">
      <c r="A209" s="69">
        <v>2</v>
      </c>
      <c r="B209" s="72" t="s">
        <v>130</v>
      </c>
      <c r="C209" s="116">
        <v>1</v>
      </c>
    </row>
    <row r="210" spans="1:3" ht="15.75" x14ac:dyDescent="0.25">
      <c r="A210" s="69">
        <v>2</v>
      </c>
      <c r="B210" s="72" t="s">
        <v>131</v>
      </c>
      <c r="C210" s="116">
        <v>1</v>
      </c>
    </row>
    <row r="211" spans="1:3" ht="15.75" x14ac:dyDescent="0.25">
      <c r="A211" s="76">
        <v>3</v>
      </c>
      <c r="B211" s="72" t="s">
        <v>132</v>
      </c>
      <c r="C211" s="116">
        <v>1</v>
      </c>
    </row>
    <row r="212" spans="1:3" ht="15.75" x14ac:dyDescent="0.25">
      <c r="A212" s="76">
        <v>3</v>
      </c>
      <c r="B212" s="72" t="s">
        <v>133</v>
      </c>
      <c r="C212" s="116">
        <v>1</v>
      </c>
    </row>
    <row r="213" spans="1:3" ht="15.75" x14ac:dyDescent="0.25">
      <c r="A213" s="76">
        <v>3</v>
      </c>
      <c r="B213" s="72" t="s">
        <v>105</v>
      </c>
      <c r="C213" s="116">
        <v>1</v>
      </c>
    </row>
    <row r="214" spans="1:3" ht="15.75" x14ac:dyDescent="0.25">
      <c r="A214" s="76">
        <v>3</v>
      </c>
      <c r="B214" s="72" t="s">
        <v>134</v>
      </c>
      <c r="C214" s="116">
        <v>1</v>
      </c>
    </row>
    <row r="215" spans="1:3" ht="15.75" x14ac:dyDescent="0.25">
      <c r="A215" s="76">
        <v>3</v>
      </c>
      <c r="B215" s="72" t="s">
        <v>135</v>
      </c>
      <c r="C215" s="116">
        <v>1</v>
      </c>
    </row>
    <row r="216" spans="1:3" ht="15.75" x14ac:dyDescent="0.25">
      <c r="A216" s="69">
        <v>3</v>
      </c>
      <c r="B216" s="72" t="s">
        <v>136</v>
      </c>
      <c r="C216" s="116">
        <v>1</v>
      </c>
    </row>
    <row r="217" spans="1:3" ht="15.75" x14ac:dyDescent="0.25">
      <c r="A217" s="69">
        <v>3</v>
      </c>
      <c r="B217" s="72" t="s">
        <v>137</v>
      </c>
      <c r="C217" s="116">
        <v>1</v>
      </c>
    </row>
    <row r="218" spans="1:3" ht="15.75" x14ac:dyDescent="0.25">
      <c r="A218" s="69">
        <v>3</v>
      </c>
      <c r="B218" s="72" t="s">
        <v>138</v>
      </c>
      <c r="C218" s="116">
        <v>1</v>
      </c>
    </row>
    <row r="219" spans="1:3" ht="15.75" x14ac:dyDescent="0.25">
      <c r="A219" s="69">
        <v>3</v>
      </c>
      <c r="B219" s="118" t="s">
        <v>139</v>
      </c>
      <c r="C219" s="116">
        <v>1</v>
      </c>
    </row>
    <row r="220" spans="1:3" ht="15.75" x14ac:dyDescent="0.25">
      <c r="A220" s="69">
        <v>3</v>
      </c>
      <c r="B220" s="117" t="s">
        <v>140</v>
      </c>
      <c r="C220" s="116">
        <v>1</v>
      </c>
    </row>
    <row r="221" spans="1:3" ht="15.75" x14ac:dyDescent="0.25">
      <c r="A221" s="69">
        <v>3</v>
      </c>
      <c r="B221" s="117" t="s">
        <v>141</v>
      </c>
      <c r="C221" s="116">
        <v>1</v>
      </c>
    </row>
    <row r="222" spans="1:3" ht="15.75" x14ac:dyDescent="0.25">
      <c r="A222" s="69">
        <v>3</v>
      </c>
      <c r="B222" s="72" t="s">
        <v>142</v>
      </c>
      <c r="C222" s="116">
        <v>1</v>
      </c>
    </row>
    <row r="223" spans="1:3" ht="47.25" x14ac:dyDescent="0.25">
      <c r="A223" s="69">
        <v>3</v>
      </c>
      <c r="B223" s="74" t="s">
        <v>143</v>
      </c>
      <c r="C223" s="116">
        <v>1</v>
      </c>
    </row>
    <row r="224" spans="1:3" ht="15.75" x14ac:dyDescent="0.25">
      <c r="A224" s="69">
        <v>3</v>
      </c>
      <c r="B224" s="119" t="s">
        <v>144</v>
      </c>
      <c r="C224" s="116">
        <v>1</v>
      </c>
    </row>
    <row r="225" spans="1:3" ht="15.75" x14ac:dyDescent="0.25">
      <c r="A225" s="69">
        <v>3</v>
      </c>
      <c r="B225" s="119" t="s">
        <v>145</v>
      </c>
      <c r="C225" s="116">
        <v>1</v>
      </c>
    </row>
    <row r="226" spans="1:3" ht="15.75" x14ac:dyDescent="0.25">
      <c r="A226" s="69">
        <v>3</v>
      </c>
      <c r="B226" s="119" t="s">
        <v>146</v>
      </c>
      <c r="C226" s="116">
        <v>1</v>
      </c>
    </row>
    <row r="227" spans="1:3" ht="15.75" x14ac:dyDescent="0.25">
      <c r="A227" s="69">
        <v>3</v>
      </c>
      <c r="B227" s="72" t="s">
        <v>147</v>
      </c>
      <c r="C227" s="116">
        <v>1</v>
      </c>
    </row>
    <row r="228" spans="1:3" ht="15.75" x14ac:dyDescent="0.25">
      <c r="A228" s="69">
        <v>3</v>
      </c>
      <c r="B228" s="72" t="s">
        <v>148</v>
      </c>
      <c r="C228" s="116">
        <v>1</v>
      </c>
    </row>
    <row r="229" spans="1:3" ht="15.75" x14ac:dyDescent="0.25">
      <c r="A229" s="69">
        <v>3</v>
      </c>
      <c r="B229" s="119" t="s">
        <v>149</v>
      </c>
      <c r="C229" s="116">
        <v>1</v>
      </c>
    </row>
    <row r="230" spans="1:3" ht="15.75" x14ac:dyDescent="0.25">
      <c r="A230" s="69">
        <v>3</v>
      </c>
      <c r="B230" s="119" t="s">
        <v>150</v>
      </c>
      <c r="C230" s="116">
        <v>1</v>
      </c>
    </row>
    <row r="231" spans="1:3" ht="15.75" x14ac:dyDescent="0.25">
      <c r="A231" s="69">
        <v>3</v>
      </c>
      <c r="B231" s="72" t="s">
        <v>10</v>
      </c>
      <c r="C231" s="120">
        <v>1.67</v>
      </c>
    </row>
    <row r="232" spans="1:3" ht="15.75" x14ac:dyDescent="0.25">
      <c r="A232" s="76">
        <v>4</v>
      </c>
      <c r="B232" s="72" t="s">
        <v>151</v>
      </c>
      <c r="C232" s="116">
        <v>1</v>
      </c>
    </row>
    <row r="233" spans="1:3" ht="15.75" x14ac:dyDescent="0.25">
      <c r="A233" s="69">
        <v>4</v>
      </c>
      <c r="B233" s="72" t="s">
        <v>152</v>
      </c>
      <c r="C233" s="116">
        <v>1</v>
      </c>
    </row>
    <row r="234" spans="1:3" ht="15.75" x14ac:dyDescent="0.25">
      <c r="A234" s="69">
        <v>4</v>
      </c>
      <c r="B234" s="72" t="s">
        <v>153</v>
      </c>
      <c r="C234" s="116">
        <v>1</v>
      </c>
    </row>
    <row r="235" spans="1:3" ht="15.75" x14ac:dyDescent="0.25">
      <c r="A235" s="69">
        <v>4</v>
      </c>
      <c r="B235" s="121" t="s">
        <v>154</v>
      </c>
      <c r="C235" s="116">
        <v>1</v>
      </c>
    </row>
    <row r="236" spans="1:3" ht="15.75" x14ac:dyDescent="0.25">
      <c r="A236" s="69">
        <v>5</v>
      </c>
      <c r="B236" s="72" t="s">
        <v>155</v>
      </c>
      <c r="C236" s="116">
        <v>1</v>
      </c>
    </row>
    <row r="237" spans="1:3" ht="15.75" x14ac:dyDescent="0.25">
      <c r="A237" s="69">
        <v>6</v>
      </c>
      <c r="B237" s="72" t="s">
        <v>156</v>
      </c>
      <c r="C237" s="116">
        <v>1</v>
      </c>
    </row>
    <row r="238" spans="1:3" ht="15.75" x14ac:dyDescent="0.25">
      <c r="A238" s="69">
        <v>6</v>
      </c>
      <c r="B238" s="72" t="s">
        <v>157</v>
      </c>
      <c r="C238" s="116">
        <v>1</v>
      </c>
    </row>
    <row r="239" spans="1:3" ht="15.75" x14ac:dyDescent="0.25">
      <c r="A239" s="69">
        <v>6</v>
      </c>
      <c r="B239" s="72" t="s">
        <v>158</v>
      </c>
      <c r="C239" s="116">
        <v>1</v>
      </c>
    </row>
    <row r="240" spans="1:3" ht="15.75" x14ac:dyDescent="0.25">
      <c r="A240" s="69">
        <v>6</v>
      </c>
      <c r="B240" s="72" t="s">
        <v>159</v>
      </c>
      <c r="C240" s="116">
        <v>1</v>
      </c>
    </row>
    <row r="241" spans="1:9" ht="15.75" x14ac:dyDescent="0.25">
      <c r="A241" s="69">
        <v>6</v>
      </c>
      <c r="B241" s="72" t="s">
        <v>13</v>
      </c>
      <c r="C241" s="120">
        <v>1.22</v>
      </c>
    </row>
    <row r="242" spans="1:9" ht="15.75" x14ac:dyDescent="0.25">
      <c r="A242" s="69">
        <v>7</v>
      </c>
      <c r="B242" s="72" t="s">
        <v>160</v>
      </c>
      <c r="C242" s="116">
        <v>1</v>
      </c>
    </row>
    <row r="243" spans="1:9" ht="15.75" x14ac:dyDescent="0.25">
      <c r="A243" s="69">
        <v>8</v>
      </c>
      <c r="B243" s="72" t="s">
        <v>12</v>
      </c>
      <c r="C243" s="120">
        <v>1.55</v>
      </c>
    </row>
    <row r="244" spans="1:9" ht="15.75" x14ac:dyDescent="0.25">
      <c r="A244" s="69">
        <v>8</v>
      </c>
      <c r="B244" s="72" t="s">
        <v>161</v>
      </c>
      <c r="C244" s="120">
        <v>1.47</v>
      </c>
    </row>
    <row r="245" spans="1:9" ht="15.75" x14ac:dyDescent="0.25">
      <c r="A245" s="69">
        <v>8</v>
      </c>
      <c r="B245" s="72" t="s">
        <v>9</v>
      </c>
      <c r="C245" s="120">
        <v>1.91</v>
      </c>
    </row>
    <row r="246" spans="1:9" ht="15.75" x14ac:dyDescent="0.25">
      <c r="A246" s="78">
        <v>9</v>
      </c>
      <c r="B246" s="72" t="s">
        <v>162</v>
      </c>
      <c r="C246" s="116">
        <v>1</v>
      </c>
    </row>
    <row r="247" spans="1:9" ht="15.75" x14ac:dyDescent="0.25">
      <c r="A247" s="79"/>
      <c r="B247" s="80" t="s">
        <v>174</v>
      </c>
      <c r="C247" s="122"/>
    </row>
    <row r="248" spans="1:9" x14ac:dyDescent="0.25">
      <c r="A248" s="112"/>
      <c r="B248" s="253">
        <v>693</v>
      </c>
      <c r="C248" s="62"/>
    </row>
    <row r="249" spans="1:9" ht="63" x14ac:dyDescent="0.25">
      <c r="A249" s="63" t="s">
        <v>114</v>
      </c>
      <c r="B249" s="64" t="s">
        <v>115</v>
      </c>
      <c r="C249" s="115" t="s">
        <v>173</v>
      </c>
      <c r="D249" s="222"/>
      <c r="E249" s="222"/>
      <c r="F249" s="222"/>
      <c r="G249" s="222"/>
      <c r="H249" s="222"/>
      <c r="I249" s="222"/>
    </row>
    <row r="250" spans="1:9" ht="32.25" customHeight="1" x14ac:dyDescent="0.25">
      <c r="A250" s="66">
        <v>2</v>
      </c>
      <c r="B250" s="67">
        <v>3</v>
      </c>
      <c r="C250" s="68"/>
      <c r="D250" s="321"/>
      <c r="E250" s="321"/>
      <c r="F250" s="321"/>
      <c r="G250" s="321"/>
      <c r="H250" s="321"/>
      <c r="I250" s="321"/>
    </row>
    <row r="251" spans="1:9" ht="72" customHeight="1" x14ac:dyDescent="0.25">
      <c r="A251" s="69">
        <v>1</v>
      </c>
      <c r="B251" s="70" t="s">
        <v>116</v>
      </c>
      <c r="C251" s="123">
        <v>0</v>
      </c>
      <c r="D251" s="321"/>
      <c r="E251" s="321"/>
      <c r="F251" s="321"/>
      <c r="G251" s="321"/>
      <c r="H251" s="321"/>
      <c r="I251" s="321"/>
    </row>
    <row r="252" spans="1:9" ht="15.75" x14ac:dyDescent="0.25">
      <c r="A252" s="69">
        <v>1</v>
      </c>
      <c r="B252" s="70" t="s">
        <v>117</v>
      </c>
      <c r="C252" s="123">
        <v>0</v>
      </c>
      <c r="D252" s="54"/>
      <c r="E252" s="54"/>
    </row>
    <row r="253" spans="1:9" ht="15.75" x14ac:dyDescent="0.25">
      <c r="A253" s="69">
        <v>1</v>
      </c>
      <c r="B253" s="70" t="s">
        <v>118</v>
      </c>
      <c r="C253" s="123">
        <v>0</v>
      </c>
      <c r="D253" s="54"/>
      <c r="E253" s="54"/>
    </row>
    <row r="254" spans="1:9" ht="15.75" x14ac:dyDescent="0.25">
      <c r="A254" s="69">
        <v>1</v>
      </c>
      <c r="B254" s="70" t="s">
        <v>119</v>
      </c>
      <c r="C254" s="123">
        <v>0</v>
      </c>
      <c r="D254" s="54"/>
      <c r="E254" s="54"/>
    </row>
    <row r="255" spans="1:9" ht="15.75" x14ac:dyDescent="0.25">
      <c r="A255" s="69">
        <v>1</v>
      </c>
      <c r="B255" s="70" t="s">
        <v>120</v>
      </c>
      <c r="C255" s="123">
        <v>0</v>
      </c>
      <c r="D255" s="54"/>
      <c r="E255" s="54"/>
    </row>
    <row r="256" spans="1:9" ht="15.75" x14ac:dyDescent="0.25">
      <c r="A256" s="69">
        <v>1</v>
      </c>
      <c r="B256" s="72" t="s">
        <v>121</v>
      </c>
      <c r="C256" s="123">
        <v>0</v>
      </c>
      <c r="D256" s="54"/>
    </row>
    <row r="257" spans="1:7" ht="47.25" x14ac:dyDescent="0.25">
      <c r="A257" s="73">
        <v>2</v>
      </c>
      <c r="B257" s="74" t="s">
        <v>122</v>
      </c>
      <c r="C257" s="123">
        <v>0</v>
      </c>
    </row>
    <row r="258" spans="1:7" ht="15.75" x14ac:dyDescent="0.25">
      <c r="A258" s="69">
        <v>2</v>
      </c>
      <c r="B258" s="70" t="s">
        <v>123</v>
      </c>
      <c r="C258" s="123">
        <v>0</v>
      </c>
      <c r="D258" s="54"/>
    </row>
    <row r="259" spans="1:7" ht="15.75" x14ac:dyDescent="0.25">
      <c r="A259" s="69">
        <v>2</v>
      </c>
      <c r="B259" s="70" t="s">
        <v>124</v>
      </c>
      <c r="C259" s="123">
        <v>0</v>
      </c>
    </row>
    <row r="260" spans="1:7" ht="15.75" x14ac:dyDescent="0.25">
      <c r="A260" s="69">
        <v>2</v>
      </c>
      <c r="B260" s="70" t="s">
        <v>125</v>
      </c>
      <c r="C260" s="123">
        <v>0</v>
      </c>
    </row>
    <row r="261" spans="1:7" ht="15.75" x14ac:dyDescent="0.25">
      <c r="A261" s="69">
        <v>2</v>
      </c>
      <c r="B261" s="70" t="s">
        <v>126</v>
      </c>
      <c r="C261" s="123">
        <v>0</v>
      </c>
    </row>
    <row r="262" spans="1:7" ht="15.75" x14ac:dyDescent="0.25">
      <c r="A262" s="69">
        <v>2</v>
      </c>
      <c r="B262" s="75" t="s">
        <v>127</v>
      </c>
      <c r="C262" s="123">
        <v>0</v>
      </c>
    </row>
    <row r="263" spans="1:7" ht="15.75" x14ac:dyDescent="0.25">
      <c r="A263" s="69">
        <v>2</v>
      </c>
      <c r="B263" s="75" t="s">
        <v>128</v>
      </c>
      <c r="C263" s="123">
        <v>0</v>
      </c>
    </row>
    <row r="264" spans="1:7" ht="15.75" x14ac:dyDescent="0.25">
      <c r="A264" s="69">
        <v>2</v>
      </c>
      <c r="B264" s="75" t="s">
        <v>129</v>
      </c>
      <c r="C264" s="123">
        <v>0</v>
      </c>
    </row>
    <row r="265" spans="1:7" ht="15.75" x14ac:dyDescent="0.25">
      <c r="A265" s="69">
        <v>2</v>
      </c>
      <c r="B265" s="70" t="s">
        <v>130</v>
      </c>
      <c r="C265" s="123">
        <v>0</v>
      </c>
    </row>
    <row r="266" spans="1:7" ht="15.75" x14ac:dyDescent="0.25">
      <c r="A266" s="69">
        <v>2</v>
      </c>
      <c r="B266" s="70" t="s">
        <v>131</v>
      </c>
      <c r="C266" s="123">
        <v>0</v>
      </c>
    </row>
    <row r="267" spans="1:7" ht="15.75" x14ac:dyDescent="0.25">
      <c r="A267" s="76">
        <v>3</v>
      </c>
      <c r="B267" s="72" t="s">
        <v>132</v>
      </c>
      <c r="C267" s="123">
        <v>0</v>
      </c>
    </row>
    <row r="268" spans="1:7" ht="15.75" x14ac:dyDescent="0.25">
      <c r="A268" s="76">
        <v>3</v>
      </c>
      <c r="B268" s="70" t="s">
        <v>133</v>
      </c>
      <c r="C268" s="123">
        <v>0</v>
      </c>
    </row>
    <row r="269" spans="1:7" ht="15.75" x14ac:dyDescent="0.25">
      <c r="A269" s="76">
        <v>3</v>
      </c>
      <c r="B269" s="70" t="s">
        <v>105</v>
      </c>
      <c r="C269" s="123">
        <v>11642</v>
      </c>
      <c r="D269" s="215"/>
      <c r="E269" s="307"/>
      <c r="F269" s="307"/>
      <c r="G269" s="215"/>
    </row>
    <row r="270" spans="1:7" ht="15.75" x14ac:dyDescent="0.25">
      <c r="A270" s="76">
        <v>3</v>
      </c>
      <c r="B270" s="70" t="s">
        <v>134</v>
      </c>
      <c r="C270" s="123">
        <v>3881</v>
      </c>
      <c r="D270" s="254"/>
      <c r="E270" s="216"/>
      <c r="F270" s="216"/>
      <c r="G270" s="215"/>
    </row>
    <row r="271" spans="1:7" ht="15.75" x14ac:dyDescent="0.25">
      <c r="A271" s="76">
        <v>3</v>
      </c>
      <c r="B271" s="72" t="s">
        <v>135</v>
      </c>
      <c r="C271" s="123">
        <v>0</v>
      </c>
      <c r="D271" s="215"/>
      <c r="E271" s="220"/>
      <c r="F271" s="218"/>
      <c r="G271" s="215"/>
    </row>
    <row r="272" spans="1:7" ht="15.75" x14ac:dyDescent="0.25">
      <c r="A272" s="69">
        <v>3</v>
      </c>
      <c r="B272" s="72" t="s">
        <v>136</v>
      </c>
      <c r="C272" s="123">
        <v>0</v>
      </c>
      <c r="D272" s="215"/>
      <c r="E272" s="220"/>
      <c r="F272" s="221"/>
      <c r="G272" s="215"/>
    </row>
    <row r="273" spans="1:11" ht="15.75" x14ac:dyDescent="0.25">
      <c r="A273" s="69">
        <v>3</v>
      </c>
      <c r="B273" s="72" t="s">
        <v>137</v>
      </c>
      <c r="C273" s="123">
        <v>0</v>
      </c>
    </row>
    <row r="274" spans="1:11" ht="15.75" x14ac:dyDescent="0.25">
      <c r="A274" s="69">
        <v>3</v>
      </c>
      <c r="B274" s="72" t="s">
        <v>138</v>
      </c>
      <c r="C274" s="123">
        <v>0</v>
      </c>
      <c r="E274" s="134"/>
    </row>
    <row r="275" spans="1:11" ht="15.75" x14ac:dyDescent="0.25">
      <c r="A275" s="69">
        <v>3</v>
      </c>
      <c r="B275" s="75" t="s">
        <v>139</v>
      </c>
      <c r="C275" s="123">
        <v>0</v>
      </c>
      <c r="E275" s="54"/>
      <c r="J275" s="173"/>
      <c r="K275" s="173"/>
    </row>
    <row r="276" spans="1:11" ht="15.75" x14ac:dyDescent="0.25">
      <c r="A276" s="69">
        <v>3</v>
      </c>
      <c r="B276" s="75" t="s">
        <v>140</v>
      </c>
      <c r="C276" s="123">
        <v>0</v>
      </c>
      <c r="E276" s="54"/>
    </row>
    <row r="277" spans="1:11" ht="15.75" x14ac:dyDescent="0.25">
      <c r="A277" s="69">
        <v>3</v>
      </c>
      <c r="B277" s="75" t="s">
        <v>141</v>
      </c>
      <c r="C277" s="123">
        <v>0</v>
      </c>
      <c r="E277" s="54"/>
    </row>
    <row r="278" spans="1:11" ht="15.75" x14ac:dyDescent="0.25">
      <c r="A278" s="69">
        <v>3</v>
      </c>
      <c r="B278" s="70" t="s">
        <v>142</v>
      </c>
      <c r="C278" s="123">
        <v>0</v>
      </c>
      <c r="E278" s="54"/>
    </row>
    <row r="279" spans="1:11" ht="47.25" x14ac:dyDescent="0.25">
      <c r="A279" s="69">
        <v>3</v>
      </c>
      <c r="B279" s="77" t="s">
        <v>143</v>
      </c>
      <c r="C279" s="123">
        <v>0</v>
      </c>
      <c r="E279" s="54"/>
    </row>
    <row r="280" spans="1:11" ht="30" customHeight="1" x14ac:dyDescent="0.25">
      <c r="A280" s="69">
        <v>3</v>
      </c>
      <c r="B280" s="70" t="s">
        <v>144</v>
      </c>
      <c r="C280" s="123">
        <v>0</v>
      </c>
      <c r="E280" s="321"/>
      <c r="F280" s="321"/>
      <c r="G280" s="321"/>
      <c r="H280" s="321"/>
      <c r="I280" s="321"/>
    </row>
    <row r="281" spans="1:11" ht="15.75" x14ac:dyDescent="0.25">
      <c r="A281" s="69">
        <v>3</v>
      </c>
      <c r="B281" s="70" t="s">
        <v>145</v>
      </c>
      <c r="C281" s="123">
        <v>0</v>
      </c>
      <c r="E281" s="54"/>
    </row>
    <row r="282" spans="1:11" ht="15.75" x14ac:dyDescent="0.25">
      <c r="A282" s="69">
        <v>3</v>
      </c>
      <c r="B282" s="70" t="s">
        <v>146</v>
      </c>
      <c r="C282" s="123">
        <v>0</v>
      </c>
    </row>
    <row r="283" spans="1:11" ht="15.75" x14ac:dyDescent="0.25">
      <c r="A283" s="69">
        <v>3</v>
      </c>
      <c r="B283" s="70" t="s">
        <v>147</v>
      </c>
      <c r="C283" s="123">
        <v>0</v>
      </c>
    </row>
    <row r="284" spans="1:11" ht="15.75" x14ac:dyDescent="0.25">
      <c r="A284" s="69">
        <v>3</v>
      </c>
      <c r="B284" s="70" t="s">
        <v>148</v>
      </c>
      <c r="C284" s="123">
        <v>0</v>
      </c>
    </row>
    <row r="285" spans="1:11" ht="15.75" x14ac:dyDescent="0.25">
      <c r="A285" s="69">
        <v>3</v>
      </c>
      <c r="B285" s="70" t="s">
        <v>149</v>
      </c>
      <c r="C285" s="123">
        <v>0</v>
      </c>
    </row>
    <row r="286" spans="1:11" ht="15.75" x14ac:dyDescent="0.25">
      <c r="A286" s="69">
        <v>3</v>
      </c>
      <c r="B286" s="70" t="s">
        <v>150</v>
      </c>
      <c r="C286" s="123">
        <v>0</v>
      </c>
    </row>
    <row r="287" spans="1:11" ht="15.75" x14ac:dyDescent="0.25">
      <c r="A287" s="69">
        <v>3</v>
      </c>
      <c r="B287" s="70" t="s">
        <v>10</v>
      </c>
      <c r="C287" s="123">
        <v>1083937</v>
      </c>
    </row>
    <row r="288" spans="1:11" ht="15.75" x14ac:dyDescent="0.25">
      <c r="A288" s="76">
        <v>4</v>
      </c>
      <c r="B288" s="72" t="s">
        <v>151</v>
      </c>
      <c r="C288" s="123">
        <v>0</v>
      </c>
    </row>
    <row r="289" spans="1:8" ht="15.75" x14ac:dyDescent="0.25">
      <c r="A289" s="69">
        <v>4</v>
      </c>
      <c r="B289" s="70" t="s">
        <v>152</v>
      </c>
      <c r="C289" s="123">
        <v>0</v>
      </c>
    </row>
    <row r="290" spans="1:8" ht="15.75" x14ac:dyDescent="0.25">
      <c r="A290" s="69">
        <v>4</v>
      </c>
      <c r="B290" s="70" t="s">
        <v>153</v>
      </c>
      <c r="C290" s="123">
        <v>0</v>
      </c>
    </row>
    <row r="291" spans="1:8" ht="15.75" x14ac:dyDescent="0.25">
      <c r="A291" s="69">
        <v>4</v>
      </c>
      <c r="B291" s="70" t="s">
        <v>154</v>
      </c>
      <c r="C291" s="123">
        <v>0</v>
      </c>
    </row>
    <row r="292" spans="1:8" ht="15.75" x14ac:dyDescent="0.25">
      <c r="A292" s="69">
        <v>5</v>
      </c>
      <c r="B292" s="70" t="s">
        <v>155</v>
      </c>
      <c r="C292" s="123">
        <v>0</v>
      </c>
    </row>
    <row r="293" spans="1:8" ht="15.75" x14ac:dyDescent="0.25">
      <c r="A293" s="69">
        <v>6</v>
      </c>
      <c r="B293" s="70" t="s">
        <v>156</v>
      </c>
      <c r="C293" s="123">
        <v>0</v>
      </c>
    </row>
    <row r="294" spans="1:8" ht="15.75" x14ac:dyDescent="0.25">
      <c r="A294" s="69">
        <v>6</v>
      </c>
      <c r="B294" s="70" t="s">
        <v>157</v>
      </c>
      <c r="C294" s="123">
        <v>0</v>
      </c>
    </row>
    <row r="295" spans="1:8" ht="15.75" x14ac:dyDescent="0.25">
      <c r="A295" s="69">
        <v>6</v>
      </c>
      <c r="B295" s="70" t="s">
        <v>158</v>
      </c>
      <c r="C295" s="123">
        <v>0</v>
      </c>
    </row>
    <row r="296" spans="1:8" ht="15.75" x14ac:dyDescent="0.25">
      <c r="A296" s="69">
        <v>6</v>
      </c>
      <c r="B296" s="70" t="s">
        <v>159</v>
      </c>
      <c r="C296" s="123">
        <v>0</v>
      </c>
    </row>
    <row r="297" spans="1:8" ht="15.75" x14ac:dyDescent="0.25">
      <c r="A297" s="69">
        <v>6</v>
      </c>
      <c r="B297" s="70" t="s">
        <v>13</v>
      </c>
      <c r="C297" s="123">
        <v>8882064.9199999999</v>
      </c>
      <c r="D297" s="215"/>
      <c r="E297" s="307"/>
      <c r="F297" s="307"/>
      <c r="G297" s="215"/>
      <c r="H297" s="215"/>
    </row>
    <row r="298" spans="1:8" ht="15.75" x14ac:dyDescent="0.25">
      <c r="A298" s="69">
        <v>7</v>
      </c>
      <c r="B298" s="70" t="s">
        <v>160</v>
      </c>
      <c r="C298" s="123">
        <v>0</v>
      </c>
      <c r="D298" s="215"/>
      <c r="E298" s="216"/>
      <c r="F298" s="216"/>
      <c r="G298" s="215"/>
      <c r="H298" s="215"/>
    </row>
    <row r="299" spans="1:8" ht="15.75" x14ac:dyDescent="0.25">
      <c r="A299" s="69">
        <v>8</v>
      </c>
      <c r="B299" s="70" t="s">
        <v>12</v>
      </c>
      <c r="C299" s="123">
        <v>12828035</v>
      </c>
      <c r="D299" s="215"/>
      <c r="E299" s="217"/>
      <c r="F299" s="218"/>
      <c r="G299" s="215"/>
      <c r="H299" s="215"/>
    </row>
    <row r="300" spans="1:8" ht="15.75" x14ac:dyDescent="0.25">
      <c r="A300" s="69">
        <v>8</v>
      </c>
      <c r="B300" s="70" t="s">
        <v>161</v>
      </c>
      <c r="C300" s="123">
        <v>7143705</v>
      </c>
      <c r="D300" s="215"/>
      <c r="E300" s="217"/>
      <c r="F300" s="219"/>
      <c r="G300" s="215"/>
      <c r="H300" s="215"/>
    </row>
    <row r="301" spans="1:8" ht="15.75" x14ac:dyDescent="0.25">
      <c r="A301" s="69">
        <v>8</v>
      </c>
      <c r="B301" s="70" t="s">
        <v>9</v>
      </c>
      <c r="C301" s="123">
        <v>8370636</v>
      </c>
      <c r="D301" s="215"/>
      <c r="E301" s="215"/>
      <c r="F301" s="215"/>
      <c r="G301" s="215"/>
      <c r="H301" s="215"/>
    </row>
    <row r="302" spans="1:8" ht="15.75" x14ac:dyDescent="0.25">
      <c r="A302" s="78">
        <v>9</v>
      </c>
      <c r="B302" s="70" t="s">
        <v>162</v>
      </c>
      <c r="C302" s="123">
        <v>0</v>
      </c>
      <c r="D302" s="215"/>
      <c r="E302" s="215"/>
      <c r="F302" s="215"/>
      <c r="G302" s="215"/>
      <c r="H302" s="215"/>
    </row>
    <row r="303" spans="1:8" ht="15.75" x14ac:dyDescent="0.25">
      <c r="A303" s="79"/>
      <c r="B303" s="125" t="s">
        <v>272</v>
      </c>
      <c r="C303" s="214">
        <v>38323901</v>
      </c>
      <c r="D303" s="157"/>
      <c r="E303" s="220"/>
      <c r="F303" s="218"/>
      <c r="G303" s="215"/>
      <c r="H303" s="215"/>
    </row>
    <row r="304" spans="1:8" ht="15.75" x14ac:dyDescent="0.25">
      <c r="A304" s="78"/>
      <c r="B304" s="70"/>
      <c r="C304" s="123"/>
    </row>
    <row r="305" spans="1:10" ht="15.75" x14ac:dyDescent="0.25">
      <c r="A305" s="78"/>
      <c r="B305" s="124"/>
      <c r="C305" s="123"/>
    </row>
    <row r="306" spans="1:10" ht="15.75" x14ac:dyDescent="0.25">
      <c r="A306" s="79"/>
      <c r="B306" s="125"/>
      <c r="C306" s="214"/>
      <c r="D306" s="157"/>
      <c r="E306" s="158"/>
      <c r="F306" s="159"/>
      <c r="G306" s="160"/>
      <c r="H306" s="160"/>
      <c r="I306" s="161"/>
      <c r="J306" s="162"/>
    </row>
    <row r="308" spans="1:10" x14ac:dyDescent="0.25">
      <c r="A308" s="54"/>
      <c r="G308" s="270"/>
    </row>
    <row r="309" spans="1:10" x14ac:dyDescent="0.25">
      <c r="A309" s="54"/>
    </row>
    <row r="310" spans="1:10" s="130" customFormat="1" x14ac:dyDescent="0.25">
      <c r="A310" s="54"/>
    </row>
    <row r="311" spans="1:10" s="130" customFormat="1" x14ac:dyDescent="0.25">
      <c r="A311" s="54"/>
    </row>
    <row r="312" spans="1:10" s="130" customFormat="1" x14ac:dyDescent="0.25">
      <c r="A312" s="54"/>
    </row>
    <row r="313" spans="1:10" s="130" customFormat="1" x14ac:dyDescent="0.25">
      <c r="A313" s="54"/>
    </row>
    <row r="314" spans="1:10" s="130" customFormat="1" x14ac:dyDescent="0.25">
      <c r="A314" s="54"/>
    </row>
    <row r="315" spans="1:10" s="130" customFormat="1" x14ac:dyDescent="0.25">
      <c r="A315" s="54"/>
    </row>
    <row r="316" spans="1:10" s="189" customFormat="1" x14ac:dyDescent="0.25">
      <c r="A316" s="54"/>
    </row>
    <row r="317" spans="1:10" s="189" customFormat="1" x14ac:dyDescent="0.25">
      <c r="A317" s="195"/>
      <c r="B317" s="196"/>
      <c r="C317" s="196"/>
      <c r="D317" s="196"/>
      <c r="E317" s="196"/>
      <c r="F317" s="196"/>
      <c r="G317" s="196"/>
      <c r="H317" s="196"/>
      <c r="I317" s="196"/>
      <c r="J317" s="196"/>
    </row>
    <row r="318" spans="1:10" s="189" customFormat="1" x14ac:dyDescent="0.25">
      <c r="A318" s="195"/>
      <c r="B318" s="196"/>
      <c r="C318" s="196"/>
      <c r="D318" s="196"/>
      <c r="E318" s="196"/>
      <c r="F318" s="196"/>
      <c r="G318" s="196"/>
      <c r="H318" s="196"/>
      <c r="I318" s="196"/>
      <c r="J318" s="196"/>
    </row>
    <row r="319" spans="1:10" s="189" customFormat="1" x14ac:dyDescent="0.25">
      <c r="A319" s="54"/>
    </row>
    <row r="320" spans="1:10" s="189" customFormat="1" x14ac:dyDescent="0.25">
      <c r="A320" s="54"/>
    </row>
    <row r="321" spans="1:7" x14ac:dyDescent="0.25">
      <c r="A321" s="193" t="s">
        <v>204</v>
      </c>
    </row>
    <row r="322" spans="1:7" x14ac:dyDescent="0.25">
      <c r="A322" s="54" t="s">
        <v>280</v>
      </c>
    </row>
    <row r="324" spans="1:7" x14ac:dyDescent="0.25">
      <c r="A324" s="306" t="s">
        <v>242</v>
      </c>
      <c r="B324" s="306"/>
      <c r="C324" s="306"/>
      <c r="D324" s="306"/>
      <c r="E324" s="306"/>
      <c r="F324" s="306"/>
    </row>
    <row r="325" spans="1:7" x14ac:dyDescent="0.25">
      <c r="A325" s="132"/>
      <c r="B325" s="132"/>
      <c r="C325" s="132" t="s">
        <v>167</v>
      </c>
      <c r="D325" s="132" t="s">
        <v>168</v>
      </c>
      <c r="E325" s="132" t="s">
        <v>169</v>
      </c>
      <c r="F325" s="132" t="s">
        <v>21</v>
      </c>
    </row>
    <row r="326" spans="1:7" x14ac:dyDescent="0.25">
      <c r="A326" s="131" t="s">
        <v>275</v>
      </c>
      <c r="B326" s="179"/>
      <c r="C326" s="179">
        <v>0</v>
      </c>
      <c r="D326" s="179">
        <v>0</v>
      </c>
      <c r="E326" s="179">
        <v>0</v>
      </c>
      <c r="F326" s="58">
        <f t="shared" ref="F326:F327" si="7">SUM(C326:E326)</f>
        <v>0</v>
      </c>
    </row>
    <row r="327" spans="1:7" x14ac:dyDescent="0.25">
      <c r="A327" s="131" t="s">
        <v>13</v>
      </c>
      <c r="B327" s="179"/>
      <c r="C327" s="179">
        <v>0</v>
      </c>
      <c r="D327" s="143">
        <v>-160637.4</v>
      </c>
      <c r="E327" s="139">
        <v>8454.6</v>
      </c>
      <c r="F327" s="58">
        <f t="shared" si="7"/>
        <v>-152182.79999999999</v>
      </c>
      <c r="G327" s="58" t="s">
        <v>277</v>
      </c>
    </row>
    <row r="328" spans="1:7" x14ac:dyDescent="0.25">
      <c r="A328" s="131" t="s">
        <v>15</v>
      </c>
      <c r="B328" s="179"/>
      <c r="C328" s="138">
        <v>384014.4</v>
      </c>
      <c r="D328" s="137">
        <v>0</v>
      </c>
      <c r="E328" s="139">
        <v>9130.2800000000007</v>
      </c>
      <c r="F328" s="58">
        <f>SUM(C328:E328)</f>
        <v>393144.68000000005</v>
      </c>
      <c r="G328" s="58" t="s">
        <v>278</v>
      </c>
    </row>
    <row r="329" spans="1:7" x14ac:dyDescent="0.25">
      <c r="A329" s="131" t="s">
        <v>16</v>
      </c>
      <c r="B329" s="138"/>
      <c r="C329" s="138">
        <v>-17318.07</v>
      </c>
      <c r="D329" s="137">
        <v>0</v>
      </c>
      <c r="E329" s="139">
        <v>17318.07</v>
      </c>
      <c r="F329" s="58">
        <f t="shared" ref="F329:F331" si="8">SUM(C329:E329)</f>
        <v>0</v>
      </c>
    </row>
    <row r="330" spans="1:7" x14ac:dyDescent="0.25">
      <c r="A330" s="131" t="s">
        <v>17</v>
      </c>
      <c r="B330" s="138"/>
      <c r="C330" s="138">
        <v>427532.49</v>
      </c>
      <c r="D330" s="137">
        <v>0</v>
      </c>
      <c r="E330" s="139">
        <v>45003.42</v>
      </c>
      <c r="F330" s="58">
        <f t="shared" si="8"/>
        <v>472535.91</v>
      </c>
      <c r="G330" s="58" t="s">
        <v>278</v>
      </c>
    </row>
    <row r="331" spans="1:7" x14ac:dyDescent="0.25">
      <c r="A331" s="131" t="s">
        <v>276</v>
      </c>
      <c r="B331" s="138"/>
      <c r="C331" s="138">
        <v>5786.55</v>
      </c>
      <c r="D331" s="142">
        <v>8679.83</v>
      </c>
      <c r="E331" s="139">
        <v>0</v>
      </c>
      <c r="F331" s="58">
        <f t="shared" si="8"/>
        <v>14466.380000000001</v>
      </c>
      <c r="G331" s="58" t="s">
        <v>278</v>
      </c>
    </row>
    <row r="332" spans="1:7" x14ac:dyDescent="0.25">
      <c r="A332" s="131"/>
      <c r="B332" s="131"/>
      <c r="C332" s="180">
        <f>SUM(C328:C331)</f>
        <v>800015.37000000011</v>
      </c>
      <c r="D332" s="133">
        <f>SUM(D326:D331)</f>
        <v>-151957.57</v>
      </c>
      <c r="E332" s="181">
        <f>SUM(E326:E331)</f>
        <v>79906.37</v>
      </c>
      <c r="F332" s="58">
        <f>SUM(F326:F331)</f>
        <v>727964.17</v>
      </c>
    </row>
    <row r="333" spans="1:7" x14ac:dyDescent="0.25">
      <c r="C333" t="s">
        <v>170</v>
      </c>
      <c r="D333" t="s">
        <v>171</v>
      </c>
      <c r="E333" t="s">
        <v>172</v>
      </c>
      <c r="F333" t="s">
        <v>184</v>
      </c>
    </row>
    <row r="335" spans="1:7" x14ac:dyDescent="0.25">
      <c r="A335" s="54"/>
    </row>
    <row r="336" spans="1:7" s="130" customFormat="1" x14ac:dyDescent="0.25">
      <c r="A336" s="54"/>
    </row>
    <row r="337" spans="1:9" s="163" customFormat="1" x14ac:dyDescent="0.25">
      <c r="A337" s="54"/>
    </row>
    <row r="338" spans="1:9" x14ac:dyDescent="0.25">
      <c r="A338" s="54" t="s">
        <v>185</v>
      </c>
    </row>
    <row r="339" spans="1:9" x14ac:dyDescent="0.25">
      <c r="A339" s="54"/>
    </row>
    <row r="340" spans="1:9" s="130" customFormat="1" x14ac:dyDescent="0.25">
      <c r="A340" s="54"/>
    </row>
    <row r="341" spans="1:9" s="130" customFormat="1" x14ac:dyDescent="0.25">
      <c r="A341" s="54"/>
    </row>
    <row r="342" spans="1:9" x14ac:dyDescent="0.25">
      <c r="B342" s="157" t="s">
        <v>186</v>
      </c>
      <c r="C342" s="161"/>
      <c r="D342" s="161"/>
      <c r="E342" s="161"/>
      <c r="F342" s="162"/>
    </row>
    <row r="343" spans="1:9" x14ac:dyDescent="0.25">
      <c r="A343" s="130"/>
      <c r="B343" s="136"/>
      <c r="C343" s="136"/>
      <c r="D343" s="136"/>
      <c r="E343" s="136"/>
      <c r="F343" s="136"/>
      <c r="G343" s="130"/>
    </row>
    <row r="344" spans="1:9" x14ac:dyDescent="0.25">
      <c r="A344" s="130"/>
      <c r="B344" s="308" t="s">
        <v>177</v>
      </c>
      <c r="C344" s="309"/>
      <c r="D344" s="309"/>
      <c r="E344" s="309"/>
      <c r="F344" s="310"/>
      <c r="G344" s="130"/>
    </row>
    <row r="345" spans="1:9" x14ac:dyDescent="0.25">
      <c r="A345" s="130"/>
      <c r="B345" s="311"/>
      <c r="C345" s="312"/>
      <c r="D345" s="312"/>
      <c r="E345" s="312"/>
      <c r="F345" s="313"/>
      <c r="G345" s="130"/>
    </row>
    <row r="346" spans="1:9" x14ac:dyDescent="0.25">
      <c r="A346" s="130" t="s">
        <v>163</v>
      </c>
      <c r="B346" s="314"/>
      <c r="C346" s="315"/>
      <c r="D346" s="315"/>
      <c r="E346" s="315"/>
      <c r="F346" s="316"/>
      <c r="G346" s="130"/>
    </row>
    <row r="347" spans="1:9" x14ac:dyDescent="0.25">
      <c r="A347" s="130"/>
      <c r="B347" s="136"/>
      <c r="C347" s="136"/>
      <c r="D347" s="136"/>
      <c r="E347" s="136"/>
      <c r="F347" s="136"/>
      <c r="G347" s="130"/>
    </row>
    <row r="348" spans="1:9" x14ac:dyDescent="0.25">
      <c r="A348" s="130"/>
      <c r="B348" s="281"/>
      <c r="C348" s="282"/>
      <c r="D348" s="282"/>
      <c r="E348" s="282"/>
      <c r="F348" s="283"/>
      <c r="G348" s="130"/>
    </row>
    <row r="349" spans="1:9" x14ac:dyDescent="0.25">
      <c r="A349" s="130"/>
      <c r="B349" s="284"/>
      <c r="C349" s="285"/>
      <c r="D349" s="285"/>
      <c r="E349" s="285"/>
      <c r="F349" s="286"/>
      <c r="G349" s="270"/>
      <c r="H349" s="270"/>
      <c r="I349" s="270"/>
    </row>
    <row r="350" spans="1:9" x14ac:dyDescent="0.25">
      <c r="A350" s="130"/>
      <c r="B350" s="137">
        <v>0</v>
      </c>
      <c r="C350" s="138">
        <v>384014.4</v>
      </c>
      <c r="D350" s="139">
        <v>9130.2800000000007</v>
      </c>
      <c r="E350" s="140">
        <f>SUM(B350:D350)</f>
        <v>393144.68000000005</v>
      </c>
      <c r="F350" s="141" t="s">
        <v>12</v>
      </c>
      <c r="G350" s="271"/>
      <c r="H350" s="272"/>
      <c r="I350" s="273"/>
    </row>
    <row r="351" spans="1:9" x14ac:dyDescent="0.25">
      <c r="A351" s="130"/>
      <c r="B351" s="137">
        <v>0</v>
      </c>
      <c r="C351" s="138">
        <v>-17318.07</v>
      </c>
      <c r="D351" s="139">
        <v>17318.07</v>
      </c>
      <c r="E351" s="140">
        <f>SUM(B351:D351)</f>
        <v>0</v>
      </c>
      <c r="F351" s="141" t="s">
        <v>11</v>
      </c>
      <c r="G351" s="274"/>
      <c r="H351" s="275"/>
      <c r="I351" s="276"/>
    </row>
    <row r="352" spans="1:9" x14ac:dyDescent="0.25">
      <c r="A352" s="130"/>
      <c r="B352" s="137">
        <v>0</v>
      </c>
      <c r="C352" s="138">
        <v>427532.49</v>
      </c>
      <c r="D352" s="139">
        <v>45003.42</v>
      </c>
      <c r="E352" s="140">
        <f>SUM(B352:D352)</f>
        <v>472535.91</v>
      </c>
      <c r="F352" s="141" t="s">
        <v>9</v>
      </c>
      <c r="G352" s="277"/>
      <c r="H352" s="278"/>
      <c r="I352" s="279"/>
    </row>
    <row r="353" spans="1:7" ht="23.25" x14ac:dyDescent="0.25">
      <c r="A353" s="130"/>
      <c r="B353" s="142">
        <v>8679.83</v>
      </c>
      <c r="C353" s="138">
        <v>5786.55</v>
      </c>
      <c r="D353" s="139">
        <v>0</v>
      </c>
      <c r="E353" s="140">
        <f>SUM(B353:D353)</f>
        <v>14466.380000000001</v>
      </c>
      <c r="F353" s="141" t="s">
        <v>10</v>
      </c>
      <c r="G353" s="130"/>
    </row>
    <row r="354" spans="1:7" x14ac:dyDescent="0.25">
      <c r="A354" s="130"/>
      <c r="B354" s="143">
        <v>-160637.4</v>
      </c>
      <c r="C354" s="137">
        <v>0</v>
      </c>
      <c r="D354" s="139">
        <v>8454.6</v>
      </c>
      <c r="E354" s="140">
        <f>SUM(B354:D354)</f>
        <v>-152182.79999999999</v>
      </c>
      <c r="F354" s="141" t="s">
        <v>13</v>
      </c>
      <c r="G354" s="130"/>
    </row>
    <row r="355" spans="1:7" x14ac:dyDescent="0.25">
      <c r="A355" s="130"/>
      <c r="B355" s="144">
        <f>SUM(B350:B354)</f>
        <v>-151957.57</v>
      </c>
      <c r="C355" s="145">
        <f>SUM(C350:C354)</f>
        <v>800015.37000000011</v>
      </c>
      <c r="D355" s="143">
        <f>SUM(D350:D354)</f>
        <v>79906.37</v>
      </c>
      <c r="E355" s="146">
        <f>SUM(E350:E354)</f>
        <v>727964.17000000016</v>
      </c>
      <c r="F355" s="147" t="s">
        <v>21</v>
      </c>
      <c r="G355" s="130"/>
    </row>
    <row r="356" spans="1:7" ht="68.25" x14ac:dyDescent="0.25">
      <c r="A356" s="130"/>
      <c r="B356" s="141" t="s">
        <v>178</v>
      </c>
      <c r="C356" s="141" t="s">
        <v>179</v>
      </c>
      <c r="D356" s="141" t="s">
        <v>180</v>
      </c>
      <c r="E356" s="148" t="s">
        <v>181</v>
      </c>
      <c r="F356" s="280"/>
      <c r="G356" s="130"/>
    </row>
    <row r="357" spans="1:7" ht="68.25" x14ac:dyDescent="0.25">
      <c r="A357" s="130"/>
      <c r="B357" s="303" t="s">
        <v>182</v>
      </c>
      <c r="C357" s="304"/>
      <c r="D357" s="305"/>
      <c r="E357" s="148" t="s">
        <v>183</v>
      </c>
      <c r="F357" s="280"/>
      <c r="G357" s="130"/>
    </row>
    <row r="358" spans="1:7" x14ac:dyDescent="0.25">
      <c r="A358" s="130"/>
      <c r="B358" s="136"/>
      <c r="C358" s="136"/>
      <c r="D358" s="149" t="s">
        <v>12</v>
      </c>
      <c r="E358" s="140">
        <f>-E350</f>
        <v>-393144.68000000005</v>
      </c>
      <c r="F358" s="150"/>
      <c r="G358" s="130"/>
    </row>
    <row r="359" spans="1:7" x14ac:dyDescent="0.25">
      <c r="A359" s="130"/>
      <c r="B359" s="136"/>
      <c r="C359" s="136"/>
      <c r="D359" s="141" t="s">
        <v>11</v>
      </c>
      <c r="E359" s="140">
        <f>-E351</f>
        <v>0</v>
      </c>
      <c r="F359" s="151"/>
      <c r="G359" s="130"/>
    </row>
    <row r="360" spans="1:7" x14ac:dyDescent="0.25">
      <c r="A360" s="130"/>
      <c r="B360" s="136"/>
      <c r="C360" s="136"/>
      <c r="D360" s="141" t="s">
        <v>9</v>
      </c>
      <c r="E360" s="140">
        <f>-E352</f>
        <v>-472535.91</v>
      </c>
      <c r="F360" s="152"/>
      <c r="G360" s="130"/>
    </row>
    <row r="361" spans="1:7" x14ac:dyDescent="0.25">
      <c r="A361" s="130"/>
      <c r="B361" s="136"/>
      <c r="C361" s="136"/>
      <c r="D361" s="141" t="s">
        <v>10</v>
      </c>
      <c r="E361" s="140">
        <f>-E353</f>
        <v>-14466.380000000001</v>
      </c>
      <c r="F361" s="153"/>
      <c r="G361" s="130"/>
    </row>
    <row r="362" spans="1:7" x14ac:dyDescent="0.25">
      <c r="A362" s="130"/>
      <c r="B362" s="136"/>
      <c r="C362" s="136"/>
      <c r="D362" s="141" t="s">
        <v>13</v>
      </c>
      <c r="E362" s="140">
        <f>-E354</f>
        <v>152182.79999999999</v>
      </c>
      <c r="F362" s="182">
        <f>SUM(E358:E362)</f>
        <v>-727964.17000000016</v>
      </c>
      <c r="G362" s="130"/>
    </row>
    <row r="363" spans="1:7" x14ac:dyDescent="0.25">
      <c r="A363" s="130"/>
      <c r="B363" s="136"/>
      <c r="C363" s="136"/>
      <c r="D363" s="136"/>
      <c r="E363" s="155"/>
      <c r="F363" s="156" t="s">
        <v>184</v>
      </c>
      <c r="G363" s="130"/>
    </row>
    <row r="364" spans="1:7" x14ac:dyDescent="0.25">
      <c r="A364" s="130"/>
      <c r="B364" s="130"/>
      <c r="C364" s="130"/>
      <c r="D364" s="130"/>
      <c r="E364" s="130"/>
      <c r="F364" s="130"/>
      <c r="G364" s="130"/>
    </row>
    <row r="365" spans="1:7" x14ac:dyDescent="0.25">
      <c r="A365" s="195"/>
      <c r="B365" s="196"/>
      <c r="C365" s="196"/>
      <c r="D365" s="196"/>
      <c r="E365" s="196"/>
      <c r="F365" s="196"/>
    </row>
    <row r="367" spans="1:7" x14ac:dyDescent="0.25">
      <c r="A367" s="193" t="s">
        <v>205</v>
      </c>
    </row>
    <row r="368" spans="1:7" x14ac:dyDescent="0.25">
      <c r="A368" t="s">
        <v>243</v>
      </c>
    </row>
    <row r="371" spans="1:1" x14ac:dyDescent="0.25">
      <c r="A371" s="193" t="s">
        <v>206</v>
      </c>
    </row>
    <row r="372" spans="1:1" x14ac:dyDescent="0.25">
      <c r="A372" t="s">
        <v>207</v>
      </c>
    </row>
    <row r="374" spans="1:1" x14ac:dyDescent="0.25">
      <c r="A374" s="193" t="s">
        <v>208</v>
      </c>
    </row>
    <row r="375" spans="1:1" x14ac:dyDescent="0.25">
      <c r="A375" s="189" t="s">
        <v>209</v>
      </c>
    </row>
    <row r="378" spans="1:1" x14ac:dyDescent="0.25">
      <c r="A378" s="193" t="s">
        <v>210</v>
      </c>
    </row>
    <row r="379" spans="1:1" x14ac:dyDescent="0.25">
      <c r="A379" s="189" t="s">
        <v>244</v>
      </c>
    </row>
    <row r="382" spans="1:1" x14ac:dyDescent="0.25">
      <c r="A382" s="193" t="s">
        <v>211</v>
      </c>
    </row>
    <row r="383" spans="1:1" x14ac:dyDescent="0.25">
      <c r="A383" s="189" t="s">
        <v>245</v>
      </c>
    </row>
    <row r="386" spans="1:1" x14ac:dyDescent="0.25">
      <c r="A386" s="193" t="s">
        <v>212</v>
      </c>
    </row>
    <row r="387" spans="1:1" x14ac:dyDescent="0.25">
      <c r="A387" s="189" t="s">
        <v>213</v>
      </c>
    </row>
    <row r="390" spans="1:1" x14ac:dyDescent="0.25">
      <c r="A390" s="193" t="s">
        <v>214</v>
      </c>
    </row>
    <row r="391" spans="1:1" x14ac:dyDescent="0.25">
      <c r="A391" s="189" t="s">
        <v>246</v>
      </c>
    </row>
  </sheetData>
  <mergeCells count="22">
    <mergeCell ref="A59:H59"/>
    <mergeCell ref="A60:H60"/>
    <mergeCell ref="A61:H61"/>
    <mergeCell ref="G62:H62"/>
    <mergeCell ref="F112:I112"/>
    <mergeCell ref="B357:D357"/>
    <mergeCell ref="A324:F324"/>
    <mergeCell ref="E297:F297"/>
    <mergeCell ref="B344:F346"/>
    <mergeCell ref="A62:B62"/>
    <mergeCell ref="C62:D62"/>
    <mergeCell ref="E62:F62"/>
    <mergeCell ref="D137:I140"/>
    <mergeCell ref="D250:I250"/>
    <mergeCell ref="D251:I251"/>
    <mergeCell ref="E280:I280"/>
    <mergeCell ref="E269:F269"/>
    <mergeCell ref="A5:T5"/>
    <mergeCell ref="A39:T39"/>
    <mergeCell ref="H44:L44"/>
    <mergeCell ref="H45:L45"/>
    <mergeCell ref="H46:L46"/>
  </mergeCells>
  <conditionalFormatting sqref="C195:C208 C230 C232:C241 C244:C246 C210:C228">
    <cfRule type="cellIs" dxfId="29" priority="26" stopIfTrue="1" operator="between">
      <formula>1.01</formula>
      <formula>1.08</formula>
    </cfRule>
    <cfRule type="cellIs" dxfId="28" priority="27" stopIfTrue="1" operator="between">
      <formula>1.08</formula>
      <formula>1.16</formula>
    </cfRule>
    <cfRule type="cellIs" dxfId="27" priority="28" stopIfTrue="1" operator="equal">
      <formula>1</formula>
    </cfRule>
  </conditionalFormatting>
  <conditionalFormatting sqref="C195:C208 C230 C232:C241 C244:C246 C210:C228">
    <cfRule type="cellIs" dxfId="26" priority="29" stopIfTrue="1" operator="equal">
      <formula>1</formula>
    </cfRule>
    <cfRule type="cellIs" dxfId="25" priority="30" stopIfTrue="1" operator="greaterThan">
      <formula>1</formula>
    </cfRule>
  </conditionalFormatting>
  <conditionalFormatting sqref="C229">
    <cfRule type="cellIs" dxfId="24" priority="21" stopIfTrue="1" operator="between">
      <formula>1.01</formula>
      <formula>1.08</formula>
    </cfRule>
    <cfRule type="cellIs" dxfId="23" priority="22" stopIfTrue="1" operator="between">
      <formula>1.08</formula>
      <formula>1.16</formula>
    </cfRule>
    <cfRule type="cellIs" dxfId="22" priority="23" stopIfTrue="1" operator="equal">
      <formula>1</formula>
    </cfRule>
  </conditionalFormatting>
  <conditionalFormatting sqref="C229">
    <cfRule type="cellIs" dxfId="21" priority="24" stopIfTrue="1" operator="equal">
      <formula>1</formula>
    </cfRule>
    <cfRule type="cellIs" dxfId="20" priority="25" stopIfTrue="1" operator="greaterThan">
      <formula>1</formula>
    </cfRule>
  </conditionalFormatting>
  <conditionalFormatting sqref="C209">
    <cfRule type="cellIs" dxfId="19" priority="16" stopIfTrue="1" operator="between">
      <formula>1.01</formula>
      <formula>1.08</formula>
    </cfRule>
    <cfRule type="cellIs" dxfId="18" priority="17" stopIfTrue="1" operator="between">
      <formula>1.08</formula>
      <formula>1.16</formula>
    </cfRule>
    <cfRule type="cellIs" dxfId="17" priority="18" stopIfTrue="1" operator="equal">
      <formula>1</formula>
    </cfRule>
  </conditionalFormatting>
  <conditionalFormatting sqref="C209">
    <cfRule type="cellIs" dxfId="16" priority="19" stopIfTrue="1" operator="equal">
      <formula>1</formula>
    </cfRule>
    <cfRule type="cellIs" dxfId="15" priority="20" stopIfTrue="1" operator="greaterThan">
      <formula>1</formula>
    </cfRule>
  </conditionalFormatting>
  <conditionalFormatting sqref="C231">
    <cfRule type="cellIs" dxfId="14" priority="11" stopIfTrue="1" operator="between">
      <formula>1.01</formula>
      <formula>1.08</formula>
    </cfRule>
    <cfRule type="cellIs" dxfId="13" priority="12" stopIfTrue="1" operator="between">
      <formula>1.08</formula>
      <formula>1.16</formula>
    </cfRule>
    <cfRule type="cellIs" dxfId="12" priority="13" stopIfTrue="1" operator="equal">
      <formula>1</formula>
    </cfRule>
  </conditionalFormatting>
  <conditionalFormatting sqref="C231">
    <cfRule type="cellIs" dxfId="11" priority="14" stopIfTrue="1" operator="equal">
      <formula>1</formula>
    </cfRule>
    <cfRule type="cellIs" dxfId="10" priority="15" stopIfTrue="1" operator="greaterThan">
      <formula>1</formula>
    </cfRule>
  </conditionalFormatting>
  <conditionalFormatting sqref="C242">
    <cfRule type="cellIs" dxfId="9" priority="6" stopIfTrue="1" operator="between">
      <formula>1.01</formula>
      <formula>1.08</formula>
    </cfRule>
    <cfRule type="cellIs" dxfId="8" priority="7" stopIfTrue="1" operator="between">
      <formula>1.08</formula>
      <formula>1.16</formula>
    </cfRule>
    <cfRule type="cellIs" dxfId="7" priority="8" stopIfTrue="1" operator="equal">
      <formula>1</formula>
    </cfRule>
  </conditionalFormatting>
  <conditionalFormatting sqref="C242">
    <cfRule type="cellIs" dxfId="6" priority="9" stopIfTrue="1" operator="equal">
      <formula>1</formula>
    </cfRule>
    <cfRule type="cellIs" dxfId="5" priority="10" stopIfTrue="1" operator="greaterThan">
      <formula>1</formula>
    </cfRule>
  </conditionalFormatting>
  <conditionalFormatting sqref="C243">
    <cfRule type="cellIs" dxfId="4" priority="1" stopIfTrue="1" operator="between">
      <formula>1.01</formula>
      <formula>1.08</formula>
    </cfRule>
    <cfRule type="cellIs" dxfId="3" priority="2" stopIfTrue="1" operator="between">
      <formula>1.08</formula>
      <formula>1.16</formula>
    </cfRule>
    <cfRule type="cellIs" dxfId="2" priority="3" stopIfTrue="1" operator="equal">
      <formula>1</formula>
    </cfRule>
  </conditionalFormatting>
  <conditionalFormatting sqref="C243">
    <cfRule type="cellIs" dxfId="1" priority="4" stopIfTrue="1" operator="equal">
      <formula>1</formula>
    </cfRule>
    <cfRule type="cellIs" dxfId="0" priority="5" stopIfTrue="1" operator="greaterThan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4:J24"/>
  <sheetViews>
    <sheetView topLeftCell="A11" workbookViewId="0">
      <selection activeCell="F24" sqref="F24"/>
    </sheetView>
  </sheetViews>
  <sheetFormatPr defaultRowHeight="15" x14ac:dyDescent="0.25"/>
  <cols>
    <col min="1" max="2" width="9.140625" style="130"/>
    <col min="3" max="3" width="24.28515625" style="130" customWidth="1"/>
    <col min="4" max="4" width="19.85546875" style="130" customWidth="1"/>
    <col min="5" max="5" width="20" style="130" customWidth="1"/>
    <col min="6" max="6" width="18" style="130" customWidth="1"/>
    <col min="7" max="7" width="22.42578125" style="130" customWidth="1"/>
    <col min="8" max="9" width="9.140625" style="130"/>
    <col min="10" max="10" width="26.28515625" style="130" customWidth="1"/>
    <col min="11" max="258" width="9.140625" style="130"/>
    <col min="259" max="259" width="24.28515625" style="130" customWidth="1"/>
    <col min="260" max="260" width="19.85546875" style="130" customWidth="1"/>
    <col min="261" max="261" width="20" style="130" customWidth="1"/>
    <col min="262" max="262" width="18" style="130" customWidth="1"/>
    <col min="263" max="263" width="22.42578125" style="130" customWidth="1"/>
    <col min="264" max="514" width="9.140625" style="130"/>
    <col min="515" max="515" width="24.28515625" style="130" customWidth="1"/>
    <col min="516" max="516" width="19.85546875" style="130" customWidth="1"/>
    <col min="517" max="517" width="20" style="130" customWidth="1"/>
    <col min="518" max="518" width="18" style="130" customWidth="1"/>
    <col min="519" max="519" width="22.42578125" style="130" customWidth="1"/>
    <col min="520" max="770" width="9.140625" style="130"/>
    <col min="771" max="771" width="24.28515625" style="130" customWidth="1"/>
    <col min="772" max="772" width="19.85546875" style="130" customWidth="1"/>
    <col min="773" max="773" width="20" style="130" customWidth="1"/>
    <col min="774" max="774" width="18" style="130" customWidth="1"/>
    <col min="775" max="775" width="22.42578125" style="130" customWidth="1"/>
    <col min="776" max="1026" width="9.140625" style="130"/>
    <col min="1027" max="1027" width="24.28515625" style="130" customWidth="1"/>
    <col min="1028" max="1028" width="19.85546875" style="130" customWidth="1"/>
    <col min="1029" max="1029" width="20" style="130" customWidth="1"/>
    <col min="1030" max="1030" width="18" style="130" customWidth="1"/>
    <col min="1031" max="1031" width="22.42578125" style="130" customWidth="1"/>
    <col min="1032" max="1282" width="9.140625" style="130"/>
    <col min="1283" max="1283" width="24.28515625" style="130" customWidth="1"/>
    <col min="1284" max="1284" width="19.85546875" style="130" customWidth="1"/>
    <col min="1285" max="1285" width="20" style="130" customWidth="1"/>
    <col min="1286" max="1286" width="18" style="130" customWidth="1"/>
    <col min="1287" max="1287" width="22.42578125" style="130" customWidth="1"/>
    <col min="1288" max="1538" width="9.140625" style="130"/>
    <col min="1539" max="1539" width="24.28515625" style="130" customWidth="1"/>
    <col min="1540" max="1540" width="19.85546875" style="130" customWidth="1"/>
    <col min="1541" max="1541" width="20" style="130" customWidth="1"/>
    <col min="1542" max="1542" width="18" style="130" customWidth="1"/>
    <col min="1543" max="1543" width="22.42578125" style="130" customWidth="1"/>
    <col min="1544" max="1794" width="9.140625" style="130"/>
    <col min="1795" max="1795" width="24.28515625" style="130" customWidth="1"/>
    <col min="1796" max="1796" width="19.85546875" style="130" customWidth="1"/>
    <col min="1797" max="1797" width="20" style="130" customWidth="1"/>
    <col min="1798" max="1798" width="18" style="130" customWidth="1"/>
    <col min="1799" max="1799" width="22.42578125" style="130" customWidth="1"/>
    <col min="1800" max="2050" width="9.140625" style="130"/>
    <col min="2051" max="2051" width="24.28515625" style="130" customWidth="1"/>
    <col min="2052" max="2052" width="19.85546875" style="130" customWidth="1"/>
    <col min="2053" max="2053" width="20" style="130" customWidth="1"/>
    <col min="2054" max="2054" width="18" style="130" customWidth="1"/>
    <col min="2055" max="2055" width="22.42578125" style="130" customWidth="1"/>
    <col min="2056" max="2306" width="9.140625" style="130"/>
    <col min="2307" max="2307" width="24.28515625" style="130" customWidth="1"/>
    <col min="2308" max="2308" width="19.85546875" style="130" customWidth="1"/>
    <col min="2309" max="2309" width="20" style="130" customWidth="1"/>
    <col min="2310" max="2310" width="18" style="130" customWidth="1"/>
    <col min="2311" max="2311" width="22.42578125" style="130" customWidth="1"/>
    <col min="2312" max="2562" width="9.140625" style="130"/>
    <col min="2563" max="2563" width="24.28515625" style="130" customWidth="1"/>
    <col min="2564" max="2564" width="19.85546875" style="130" customWidth="1"/>
    <col min="2565" max="2565" width="20" style="130" customWidth="1"/>
    <col min="2566" max="2566" width="18" style="130" customWidth="1"/>
    <col min="2567" max="2567" width="22.42578125" style="130" customWidth="1"/>
    <col min="2568" max="2818" width="9.140625" style="130"/>
    <col min="2819" max="2819" width="24.28515625" style="130" customWidth="1"/>
    <col min="2820" max="2820" width="19.85546875" style="130" customWidth="1"/>
    <col min="2821" max="2821" width="20" style="130" customWidth="1"/>
    <col min="2822" max="2822" width="18" style="130" customWidth="1"/>
    <col min="2823" max="2823" width="22.42578125" style="130" customWidth="1"/>
    <col min="2824" max="3074" width="9.140625" style="130"/>
    <col min="3075" max="3075" width="24.28515625" style="130" customWidth="1"/>
    <col min="3076" max="3076" width="19.85546875" style="130" customWidth="1"/>
    <col min="3077" max="3077" width="20" style="130" customWidth="1"/>
    <col min="3078" max="3078" width="18" style="130" customWidth="1"/>
    <col min="3079" max="3079" width="22.42578125" style="130" customWidth="1"/>
    <col min="3080" max="3330" width="9.140625" style="130"/>
    <col min="3331" max="3331" width="24.28515625" style="130" customWidth="1"/>
    <col min="3332" max="3332" width="19.85546875" style="130" customWidth="1"/>
    <col min="3333" max="3333" width="20" style="130" customWidth="1"/>
    <col min="3334" max="3334" width="18" style="130" customWidth="1"/>
    <col min="3335" max="3335" width="22.42578125" style="130" customWidth="1"/>
    <col min="3336" max="3586" width="9.140625" style="130"/>
    <col min="3587" max="3587" width="24.28515625" style="130" customWidth="1"/>
    <col min="3588" max="3588" width="19.85546875" style="130" customWidth="1"/>
    <col min="3589" max="3589" width="20" style="130" customWidth="1"/>
    <col min="3590" max="3590" width="18" style="130" customWidth="1"/>
    <col min="3591" max="3591" width="22.42578125" style="130" customWidth="1"/>
    <col min="3592" max="3842" width="9.140625" style="130"/>
    <col min="3843" max="3843" width="24.28515625" style="130" customWidth="1"/>
    <col min="3844" max="3844" width="19.85546875" style="130" customWidth="1"/>
    <col min="3845" max="3845" width="20" style="130" customWidth="1"/>
    <col min="3846" max="3846" width="18" style="130" customWidth="1"/>
    <col min="3847" max="3847" width="22.42578125" style="130" customWidth="1"/>
    <col min="3848" max="4098" width="9.140625" style="130"/>
    <col min="4099" max="4099" width="24.28515625" style="130" customWidth="1"/>
    <col min="4100" max="4100" width="19.85546875" style="130" customWidth="1"/>
    <col min="4101" max="4101" width="20" style="130" customWidth="1"/>
    <col min="4102" max="4102" width="18" style="130" customWidth="1"/>
    <col min="4103" max="4103" width="22.42578125" style="130" customWidth="1"/>
    <col min="4104" max="4354" width="9.140625" style="130"/>
    <col min="4355" max="4355" width="24.28515625" style="130" customWidth="1"/>
    <col min="4356" max="4356" width="19.85546875" style="130" customWidth="1"/>
    <col min="4357" max="4357" width="20" style="130" customWidth="1"/>
    <col min="4358" max="4358" width="18" style="130" customWidth="1"/>
    <col min="4359" max="4359" width="22.42578125" style="130" customWidth="1"/>
    <col min="4360" max="4610" width="9.140625" style="130"/>
    <col min="4611" max="4611" width="24.28515625" style="130" customWidth="1"/>
    <col min="4612" max="4612" width="19.85546875" style="130" customWidth="1"/>
    <col min="4613" max="4613" width="20" style="130" customWidth="1"/>
    <col min="4614" max="4614" width="18" style="130" customWidth="1"/>
    <col min="4615" max="4615" width="22.42578125" style="130" customWidth="1"/>
    <col min="4616" max="4866" width="9.140625" style="130"/>
    <col min="4867" max="4867" width="24.28515625" style="130" customWidth="1"/>
    <col min="4868" max="4868" width="19.85546875" style="130" customWidth="1"/>
    <col min="4869" max="4869" width="20" style="130" customWidth="1"/>
    <col min="4870" max="4870" width="18" style="130" customWidth="1"/>
    <col min="4871" max="4871" width="22.42578125" style="130" customWidth="1"/>
    <col min="4872" max="5122" width="9.140625" style="130"/>
    <col min="5123" max="5123" width="24.28515625" style="130" customWidth="1"/>
    <col min="5124" max="5124" width="19.85546875" style="130" customWidth="1"/>
    <col min="5125" max="5125" width="20" style="130" customWidth="1"/>
    <col min="5126" max="5126" width="18" style="130" customWidth="1"/>
    <col min="5127" max="5127" width="22.42578125" style="130" customWidth="1"/>
    <col min="5128" max="5378" width="9.140625" style="130"/>
    <col min="5379" max="5379" width="24.28515625" style="130" customWidth="1"/>
    <col min="5380" max="5380" width="19.85546875" style="130" customWidth="1"/>
    <col min="5381" max="5381" width="20" style="130" customWidth="1"/>
    <col min="5382" max="5382" width="18" style="130" customWidth="1"/>
    <col min="5383" max="5383" width="22.42578125" style="130" customWidth="1"/>
    <col min="5384" max="5634" width="9.140625" style="130"/>
    <col min="5635" max="5635" width="24.28515625" style="130" customWidth="1"/>
    <col min="5636" max="5636" width="19.85546875" style="130" customWidth="1"/>
    <col min="5637" max="5637" width="20" style="130" customWidth="1"/>
    <col min="5638" max="5638" width="18" style="130" customWidth="1"/>
    <col min="5639" max="5639" width="22.42578125" style="130" customWidth="1"/>
    <col min="5640" max="5890" width="9.140625" style="130"/>
    <col min="5891" max="5891" width="24.28515625" style="130" customWidth="1"/>
    <col min="5892" max="5892" width="19.85546875" style="130" customWidth="1"/>
    <col min="5893" max="5893" width="20" style="130" customWidth="1"/>
    <col min="5894" max="5894" width="18" style="130" customWidth="1"/>
    <col min="5895" max="5895" width="22.42578125" style="130" customWidth="1"/>
    <col min="5896" max="6146" width="9.140625" style="130"/>
    <col min="6147" max="6147" width="24.28515625" style="130" customWidth="1"/>
    <col min="6148" max="6148" width="19.85546875" style="130" customWidth="1"/>
    <col min="6149" max="6149" width="20" style="130" customWidth="1"/>
    <col min="6150" max="6150" width="18" style="130" customWidth="1"/>
    <col min="6151" max="6151" width="22.42578125" style="130" customWidth="1"/>
    <col min="6152" max="6402" width="9.140625" style="130"/>
    <col min="6403" max="6403" width="24.28515625" style="130" customWidth="1"/>
    <col min="6404" max="6404" width="19.85546875" style="130" customWidth="1"/>
    <col min="6405" max="6405" width="20" style="130" customWidth="1"/>
    <col min="6406" max="6406" width="18" style="130" customWidth="1"/>
    <col min="6407" max="6407" width="22.42578125" style="130" customWidth="1"/>
    <col min="6408" max="6658" width="9.140625" style="130"/>
    <col min="6659" max="6659" width="24.28515625" style="130" customWidth="1"/>
    <col min="6660" max="6660" width="19.85546875" style="130" customWidth="1"/>
    <col min="6661" max="6661" width="20" style="130" customWidth="1"/>
    <col min="6662" max="6662" width="18" style="130" customWidth="1"/>
    <col min="6663" max="6663" width="22.42578125" style="130" customWidth="1"/>
    <col min="6664" max="6914" width="9.140625" style="130"/>
    <col min="6915" max="6915" width="24.28515625" style="130" customWidth="1"/>
    <col min="6916" max="6916" width="19.85546875" style="130" customWidth="1"/>
    <col min="6917" max="6917" width="20" style="130" customWidth="1"/>
    <col min="6918" max="6918" width="18" style="130" customWidth="1"/>
    <col min="6919" max="6919" width="22.42578125" style="130" customWidth="1"/>
    <col min="6920" max="7170" width="9.140625" style="130"/>
    <col min="7171" max="7171" width="24.28515625" style="130" customWidth="1"/>
    <col min="7172" max="7172" width="19.85546875" style="130" customWidth="1"/>
    <col min="7173" max="7173" width="20" style="130" customWidth="1"/>
    <col min="7174" max="7174" width="18" style="130" customWidth="1"/>
    <col min="7175" max="7175" width="22.42578125" style="130" customWidth="1"/>
    <col min="7176" max="7426" width="9.140625" style="130"/>
    <col min="7427" max="7427" width="24.28515625" style="130" customWidth="1"/>
    <col min="7428" max="7428" width="19.85546875" style="130" customWidth="1"/>
    <col min="7429" max="7429" width="20" style="130" customWidth="1"/>
    <col min="7430" max="7430" width="18" style="130" customWidth="1"/>
    <col min="7431" max="7431" width="22.42578125" style="130" customWidth="1"/>
    <col min="7432" max="7682" width="9.140625" style="130"/>
    <col min="7683" max="7683" width="24.28515625" style="130" customWidth="1"/>
    <col min="7684" max="7684" width="19.85546875" style="130" customWidth="1"/>
    <col min="7685" max="7685" width="20" style="130" customWidth="1"/>
    <col min="7686" max="7686" width="18" style="130" customWidth="1"/>
    <col min="7687" max="7687" width="22.42578125" style="130" customWidth="1"/>
    <col min="7688" max="7938" width="9.140625" style="130"/>
    <col min="7939" max="7939" width="24.28515625" style="130" customWidth="1"/>
    <col min="7940" max="7940" width="19.85546875" style="130" customWidth="1"/>
    <col min="7941" max="7941" width="20" style="130" customWidth="1"/>
    <col min="7942" max="7942" width="18" style="130" customWidth="1"/>
    <col min="7943" max="7943" width="22.42578125" style="130" customWidth="1"/>
    <col min="7944" max="8194" width="9.140625" style="130"/>
    <col min="8195" max="8195" width="24.28515625" style="130" customWidth="1"/>
    <col min="8196" max="8196" width="19.85546875" style="130" customWidth="1"/>
    <col min="8197" max="8197" width="20" style="130" customWidth="1"/>
    <col min="8198" max="8198" width="18" style="130" customWidth="1"/>
    <col min="8199" max="8199" width="22.42578125" style="130" customWidth="1"/>
    <col min="8200" max="8450" width="9.140625" style="130"/>
    <col min="8451" max="8451" width="24.28515625" style="130" customWidth="1"/>
    <col min="8452" max="8452" width="19.85546875" style="130" customWidth="1"/>
    <col min="8453" max="8453" width="20" style="130" customWidth="1"/>
    <col min="8454" max="8454" width="18" style="130" customWidth="1"/>
    <col min="8455" max="8455" width="22.42578125" style="130" customWidth="1"/>
    <col min="8456" max="8706" width="9.140625" style="130"/>
    <col min="8707" max="8707" width="24.28515625" style="130" customWidth="1"/>
    <col min="8708" max="8708" width="19.85546875" style="130" customWidth="1"/>
    <col min="8709" max="8709" width="20" style="130" customWidth="1"/>
    <col min="8710" max="8710" width="18" style="130" customWidth="1"/>
    <col min="8711" max="8711" width="22.42578125" style="130" customWidth="1"/>
    <col min="8712" max="8962" width="9.140625" style="130"/>
    <col min="8963" max="8963" width="24.28515625" style="130" customWidth="1"/>
    <col min="8964" max="8964" width="19.85546875" style="130" customWidth="1"/>
    <col min="8965" max="8965" width="20" style="130" customWidth="1"/>
    <col min="8966" max="8966" width="18" style="130" customWidth="1"/>
    <col min="8967" max="8967" width="22.42578125" style="130" customWidth="1"/>
    <col min="8968" max="9218" width="9.140625" style="130"/>
    <col min="9219" max="9219" width="24.28515625" style="130" customWidth="1"/>
    <col min="9220" max="9220" width="19.85546875" style="130" customWidth="1"/>
    <col min="9221" max="9221" width="20" style="130" customWidth="1"/>
    <col min="9222" max="9222" width="18" style="130" customWidth="1"/>
    <col min="9223" max="9223" width="22.42578125" style="130" customWidth="1"/>
    <col min="9224" max="9474" width="9.140625" style="130"/>
    <col min="9475" max="9475" width="24.28515625" style="130" customWidth="1"/>
    <col min="9476" max="9476" width="19.85546875" style="130" customWidth="1"/>
    <col min="9477" max="9477" width="20" style="130" customWidth="1"/>
    <col min="9478" max="9478" width="18" style="130" customWidth="1"/>
    <col min="9479" max="9479" width="22.42578125" style="130" customWidth="1"/>
    <col min="9480" max="9730" width="9.140625" style="130"/>
    <col min="9731" max="9731" width="24.28515625" style="130" customWidth="1"/>
    <col min="9732" max="9732" width="19.85546875" style="130" customWidth="1"/>
    <col min="9733" max="9733" width="20" style="130" customWidth="1"/>
    <col min="9734" max="9734" width="18" style="130" customWidth="1"/>
    <col min="9735" max="9735" width="22.42578125" style="130" customWidth="1"/>
    <col min="9736" max="9986" width="9.140625" style="130"/>
    <col min="9987" max="9987" width="24.28515625" style="130" customWidth="1"/>
    <col min="9988" max="9988" width="19.85546875" style="130" customWidth="1"/>
    <col min="9989" max="9989" width="20" style="130" customWidth="1"/>
    <col min="9990" max="9990" width="18" style="130" customWidth="1"/>
    <col min="9991" max="9991" width="22.42578125" style="130" customWidth="1"/>
    <col min="9992" max="10242" width="9.140625" style="130"/>
    <col min="10243" max="10243" width="24.28515625" style="130" customWidth="1"/>
    <col min="10244" max="10244" width="19.85546875" style="130" customWidth="1"/>
    <col min="10245" max="10245" width="20" style="130" customWidth="1"/>
    <col min="10246" max="10246" width="18" style="130" customWidth="1"/>
    <col min="10247" max="10247" width="22.42578125" style="130" customWidth="1"/>
    <col min="10248" max="10498" width="9.140625" style="130"/>
    <col min="10499" max="10499" width="24.28515625" style="130" customWidth="1"/>
    <col min="10500" max="10500" width="19.85546875" style="130" customWidth="1"/>
    <col min="10501" max="10501" width="20" style="130" customWidth="1"/>
    <col min="10502" max="10502" width="18" style="130" customWidth="1"/>
    <col min="10503" max="10503" width="22.42578125" style="130" customWidth="1"/>
    <col min="10504" max="10754" width="9.140625" style="130"/>
    <col min="10755" max="10755" width="24.28515625" style="130" customWidth="1"/>
    <col min="10756" max="10756" width="19.85546875" style="130" customWidth="1"/>
    <col min="10757" max="10757" width="20" style="130" customWidth="1"/>
    <col min="10758" max="10758" width="18" style="130" customWidth="1"/>
    <col min="10759" max="10759" width="22.42578125" style="130" customWidth="1"/>
    <col min="10760" max="11010" width="9.140625" style="130"/>
    <col min="11011" max="11011" width="24.28515625" style="130" customWidth="1"/>
    <col min="11012" max="11012" width="19.85546875" style="130" customWidth="1"/>
    <col min="11013" max="11013" width="20" style="130" customWidth="1"/>
    <col min="11014" max="11014" width="18" style="130" customWidth="1"/>
    <col min="11015" max="11015" width="22.42578125" style="130" customWidth="1"/>
    <col min="11016" max="11266" width="9.140625" style="130"/>
    <col min="11267" max="11267" width="24.28515625" style="130" customWidth="1"/>
    <col min="11268" max="11268" width="19.85546875" style="130" customWidth="1"/>
    <col min="11269" max="11269" width="20" style="130" customWidth="1"/>
    <col min="11270" max="11270" width="18" style="130" customWidth="1"/>
    <col min="11271" max="11271" width="22.42578125" style="130" customWidth="1"/>
    <col min="11272" max="11522" width="9.140625" style="130"/>
    <col min="11523" max="11523" width="24.28515625" style="130" customWidth="1"/>
    <col min="11524" max="11524" width="19.85546875" style="130" customWidth="1"/>
    <col min="11525" max="11525" width="20" style="130" customWidth="1"/>
    <col min="11526" max="11526" width="18" style="130" customWidth="1"/>
    <col min="11527" max="11527" width="22.42578125" style="130" customWidth="1"/>
    <col min="11528" max="11778" width="9.140625" style="130"/>
    <col min="11779" max="11779" width="24.28515625" style="130" customWidth="1"/>
    <col min="11780" max="11780" width="19.85546875" style="130" customWidth="1"/>
    <col min="11781" max="11781" width="20" style="130" customWidth="1"/>
    <col min="11782" max="11782" width="18" style="130" customWidth="1"/>
    <col min="11783" max="11783" width="22.42578125" style="130" customWidth="1"/>
    <col min="11784" max="12034" width="9.140625" style="130"/>
    <col min="12035" max="12035" width="24.28515625" style="130" customWidth="1"/>
    <col min="12036" max="12036" width="19.85546875" style="130" customWidth="1"/>
    <col min="12037" max="12037" width="20" style="130" customWidth="1"/>
    <col min="12038" max="12038" width="18" style="130" customWidth="1"/>
    <col min="12039" max="12039" width="22.42578125" style="130" customWidth="1"/>
    <col min="12040" max="12290" width="9.140625" style="130"/>
    <col min="12291" max="12291" width="24.28515625" style="130" customWidth="1"/>
    <col min="12292" max="12292" width="19.85546875" style="130" customWidth="1"/>
    <col min="12293" max="12293" width="20" style="130" customWidth="1"/>
    <col min="12294" max="12294" width="18" style="130" customWidth="1"/>
    <col min="12295" max="12295" width="22.42578125" style="130" customWidth="1"/>
    <col min="12296" max="12546" width="9.140625" style="130"/>
    <col min="12547" max="12547" width="24.28515625" style="130" customWidth="1"/>
    <col min="12548" max="12548" width="19.85546875" style="130" customWidth="1"/>
    <col min="12549" max="12549" width="20" style="130" customWidth="1"/>
    <col min="12550" max="12550" width="18" style="130" customWidth="1"/>
    <col min="12551" max="12551" width="22.42578125" style="130" customWidth="1"/>
    <col min="12552" max="12802" width="9.140625" style="130"/>
    <col min="12803" max="12803" width="24.28515625" style="130" customWidth="1"/>
    <col min="12804" max="12804" width="19.85546875" style="130" customWidth="1"/>
    <col min="12805" max="12805" width="20" style="130" customWidth="1"/>
    <col min="12806" max="12806" width="18" style="130" customWidth="1"/>
    <col min="12807" max="12807" width="22.42578125" style="130" customWidth="1"/>
    <col min="12808" max="13058" width="9.140625" style="130"/>
    <col min="13059" max="13059" width="24.28515625" style="130" customWidth="1"/>
    <col min="13060" max="13060" width="19.85546875" style="130" customWidth="1"/>
    <col min="13061" max="13061" width="20" style="130" customWidth="1"/>
    <col min="13062" max="13062" width="18" style="130" customWidth="1"/>
    <col min="13063" max="13063" width="22.42578125" style="130" customWidth="1"/>
    <col min="13064" max="13314" width="9.140625" style="130"/>
    <col min="13315" max="13315" width="24.28515625" style="130" customWidth="1"/>
    <col min="13316" max="13316" width="19.85546875" style="130" customWidth="1"/>
    <col min="13317" max="13317" width="20" style="130" customWidth="1"/>
    <col min="13318" max="13318" width="18" style="130" customWidth="1"/>
    <col min="13319" max="13319" width="22.42578125" style="130" customWidth="1"/>
    <col min="13320" max="13570" width="9.140625" style="130"/>
    <col min="13571" max="13571" width="24.28515625" style="130" customWidth="1"/>
    <col min="13572" max="13572" width="19.85546875" style="130" customWidth="1"/>
    <col min="13573" max="13573" width="20" style="130" customWidth="1"/>
    <col min="13574" max="13574" width="18" style="130" customWidth="1"/>
    <col min="13575" max="13575" width="22.42578125" style="130" customWidth="1"/>
    <col min="13576" max="13826" width="9.140625" style="130"/>
    <col min="13827" max="13827" width="24.28515625" style="130" customWidth="1"/>
    <col min="13828" max="13828" width="19.85546875" style="130" customWidth="1"/>
    <col min="13829" max="13829" width="20" style="130" customWidth="1"/>
    <col min="13830" max="13830" width="18" style="130" customWidth="1"/>
    <col min="13831" max="13831" width="22.42578125" style="130" customWidth="1"/>
    <col min="13832" max="14082" width="9.140625" style="130"/>
    <col min="14083" max="14083" width="24.28515625" style="130" customWidth="1"/>
    <col min="14084" max="14084" width="19.85546875" style="130" customWidth="1"/>
    <col min="14085" max="14085" width="20" style="130" customWidth="1"/>
    <col min="14086" max="14086" width="18" style="130" customWidth="1"/>
    <col min="14087" max="14087" width="22.42578125" style="130" customWidth="1"/>
    <col min="14088" max="14338" width="9.140625" style="130"/>
    <col min="14339" max="14339" width="24.28515625" style="130" customWidth="1"/>
    <col min="14340" max="14340" width="19.85546875" style="130" customWidth="1"/>
    <col min="14341" max="14341" width="20" style="130" customWidth="1"/>
    <col min="14342" max="14342" width="18" style="130" customWidth="1"/>
    <col min="14343" max="14343" width="22.42578125" style="130" customWidth="1"/>
    <col min="14344" max="14594" width="9.140625" style="130"/>
    <col min="14595" max="14595" width="24.28515625" style="130" customWidth="1"/>
    <col min="14596" max="14596" width="19.85546875" style="130" customWidth="1"/>
    <col min="14597" max="14597" width="20" style="130" customWidth="1"/>
    <col min="14598" max="14598" width="18" style="130" customWidth="1"/>
    <col min="14599" max="14599" width="22.42578125" style="130" customWidth="1"/>
    <col min="14600" max="14850" width="9.140625" style="130"/>
    <col min="14851" max="14851" width="24.28515625" style="130" customWidth="1"/>
    <col min="14852" max="14852" width="19.85546875" style="130" customWidth="1"/>
    <col min="14853" max="14853" width="20" style="130" customWidth="1"/>
    <col min="14854" max="14854" width="18" style="130" customWidth="1"/>
    <col min="14855" max="14855" width="22.42578125" style="130" customWidth="1"/>
    <col min="14856" max="15106" width="9.140625" style="130"/>
    <col min="15107" max="15107" width="24.28515625" style="130" customWidth="1"/>
    <col min="15108" max="15108" width="19.85546875" style="130" customWidth="1"/>
    <col min="15109" max="15109" width="20" style="130" customWidth="1"/>
    <col min="15110" max="15110" width="18" style="130" customWidth="1"/>
    <col min="15111" max="15111" width="22.42578125" style="130" customWidth="1"/>
    <col min="15112" max="15362" width="9.140625" style="130"/>
    <col min="15363" max="15363" width="24.28515625" style="130" customWidth="1"/>
    <col min="15364" max="15364" width="19.85546875" style="130" customWidth="1"/>
    <col min="15365" max="15365" width="20" style="130" customWidth="1"/>
    <col min="15366" max="15366" width="18" style="130" customWidth="1"/>
    <col min="15367" max="15367" width="22.42578125" style="130" customWidth="1"/>
    <col min="15368" max="15618" width="9.140625" style="130"/>
    <col min="15619" max="15619" width="24.28515625" style="130" customWidth="1"/>
    <col min="15620" max="15620" width="19.85546875" style="130" customWidth="1"/>
    <col min="15621" max="15621" width="20" style="130" customWidth="1"/>
    <col min="15622" max="15622" width="18" style="130" customWidth="1"/>
    <col min="15623" max="15623" width="22.42578125" style="130" customWidth="1"/>
    <col min="15624" max="15874" width="9.140625" style="130"/>
    <col min="15875" max="15875" width="24.28515625" style="130" customWidth="1"/>
    <col min="15876" max="15876" width="19.85546875" style="130" customWidth="1"/>
    <col min="15877" max="15877" width="20" style="130" customWidth="1"/>
    <col min="15878" max="15878" width="18" style="130" customWidth="1"/>
    <col min="15879" max="15879" width="22.42578125" style="130" customWidth="1"/>
    <col min="15880" max="16130" width="9.140625" style="130"/>
    <col min="16131" max="16131" width="24.28515625" style="130" customWidth="1"/>
    <col min="16132" max="16132" width="19.85546875" style="130" customWidth="1"/>
    <col min="16133" max="16133" width="20" style="130" customWidth="1"/>
    <col min="16134" max="16134" width="18" style="130" customWidth="1"/>
    <col min="16135" max="16135" width="22.42578125" style="130" customWidth="1"/>
    <col min="16136" max="16384" width="9.140625" style="130"/>
  </cols>
  <sheetData>
    <row r="4" spans="3:10" x14ac:dyDescent="0.25">
      <c r="C4" s="136"/>
      <c r="D4" s="136"/>
      <c r="E4" s="136"/>
      <c r="F4" s="136"/>
      <c r="G4" s="136"/>
    </row>
    <row r="5" spans="3:10" ht="15" customHeight="1" x14ac:dyDescent="0.25">
      <c r="C5" s="308" t="s">
        <v>282</v>
      </c>
      <c r="D5" s="309"/>
      <c r="E5" s="309"/>
      <c r="F5" s="309"/>
      <c r="G5" s="310"/>
    </row>
    <row r="6" spans="3:10" ht="15" customHeight="1" x14ac:dyDescent="0.25">
      <c r="C6" s="311"/>
      <c r="D6" s="312"/>
      <c r="E6" s="312"/>
      <c r="F6" s="312"/>
      <c r="G6" s="313"/>
    </row>
    <row r="7" spans="3:10" x14ac:dyDescent="0.25">
      <c r="C7" s="314"/>
      <c r="D7" s="315"/>
      <c r="E7" s="315"/>
      <c r="F7" s="315"/>
      <c r="G7" s="316"/>
    </row>
    <row r="8" spans="3:10" x14ac:dyDescent="0.25">
      <c r="C8" s="136"/>
      <c r="D8" s="136"/>
      <c r="E8" s="136"/>
      <c r="F8" s="136"/>
      <c r="G8" s="136"/>
    </row>
    <row r="9" spans="3:10" x14ac:dyDescent="0.25">
      <c r="C9" s="281"/>
      <c r="D9" s="282"/>
      <c r="E9" s="282"/>
      <c r="F9" s="282"/>
      <c r="G9" s="283"/>
    </row>
    <row r="10" spans="3:10" x14ac:dyDescent="0.25">
      <c r="C10" s="284"/>
      <c r="D10" s="285"/>
      <c r="E10" s="285"/>
      <c r="F10" s="285"/>
      <c r="G10" s="286"/>
    </row>
    <row r="11" spans="3:10" x14ac:dyDescent="0.25">
      <c r="C11" s="137">
        <v>0</v>
      </c>
      <c r="D11" s="138">
        <v>384014.4</v>
      </c>
      <c r="E11" s="139">
        <v>9130.2800000000007</v>
      </c>
      <c r="F11" s="140">
        <f>SUM(C11:E11)</f>
        <v>393144.68000000005</v>
      </c>
      <c r="G11" s="141" t="s">
        <v>12</v>
      </c>
      <c r="H11" s="324"/>
      <c r="I11" s="325"/>
      <c r="J11" s="326"/>
    </row>
    <row r="12" spans="3:10" x14ac:dyDescent="0.25">
      <c r="C12" s="137">
        <v>0</v>
      </c>
      <c r="D12" s="138">
        <v>-17318.07</v>
      </c>
      <c r="E12" s="139">
        <v>17318.07</v>
      </c>
      <c r="F12" s="140">
        <f>SUM(C12:E12)</f>
        <v>0</v>
      </c>
      <c r="G12" s="141" t="s">
        <v>11</v>
      </c>
      <c r="H12" s="327"/>
      <c r="I12" s="328"/>
      <c r="J12" s="329"/>
    </row>
    <row r="13" spans="3:10" x14ac:dyDescent="0.25">
      <c r="C13" s="137">
        <v>0</v>
      </c>
      <c r="D13" s="138">
        <v>427532.49</v>
      </c>
      <c r="E13" s="139">
        <v>45003.42</v>
      </c>
      <c r="F13" s="140">
        <f>SUM(C13:E13)</f>
        <v>472535.91</v>
      </c>
      <c r="G13" s="141" t="s">
        <v>9</v>
      </c>
      <c r="H13" s="330"/>
      <c r="I13" s="331"/>
      <c r="J13" s="332"/>
    </row>
    <row r="14" spans="3:10" ht="23.25" customHeight="1" x14ac:dyDescent="0.25">
      <c r="C14" s="142">
        <v>8679.83</v>
      </c>
      <c r="D14" s="138">
        <v>5786.55</v>
      </c>
      <c r="E14" s="139">
        <v>0</v>
      </c>
      <c r="F14" s="140">
        <f>SUM(C14:E14)</f>
        <v>14466.380000000001</v>
      </c>
      <c r="G14" s="141" t="s">
        <v>10</v>
      </c>
    </row>
    <row r="15" spans="3:10" x14ac:dyDescent="0.25">
      <c r="C15" s="143">
        <v>-160637.4</v>
      </c>
      <c r="D15" s="137">
        <v>0</v>
      </c>
      <c r="E15" s="139">
        <v>8454.6</v>
      </c>
      <c r="F15" s="140">
        <f>SUM(C15:E15)</f>
        <v>-152182.79999999999</v>
      </c>
      <c r="G15" s="141" t="s">
        <v>13</v>
      </c>
    </row>
    <row r="16" spans="3:10" x14ac:dyDescent="0.25">
      <c r="C16" s="144">
        <f>SUM(C11:C15)</f>
        <v>-151957.57</v>
      </c>
      <c r="D16" s="145">
        <f>SUM(D11:D15)</f>
        <v>800015.37000000011</v>
      </c>
      <c r="E16" s="143">
        <f>SUM(E11:E15)</f>
        <v>79906.37</v>
      </c>
      <c r="F16" s="146">
        <f>SUM(F11:F15)</f>
        <v>727964.17000000016</v>
      </c>
      <c r="G16" s="147" t="s">
        <v>21</v>
      </c>
    </row>
    <row r="17" spans="3:7" ht="68.25" x14ac:dyDescent="0.25">
      <c r="C17" s="141" t="s">
        <v>178</v>
      </c>
      <c r="D17" s="141" t="s">
        <v>179</v>
      </c>
      <c r="E17" s="141" t="s">
        <v>180</v>
      </c>
      <c r="F17" s="141" t="s">
        <v>181</v>
      </c>
      <c r="G17" s="171"/>
    </row>
    <row r="18" spans="3:7" ht="90.75" x14ac:dyDescent="0.25">
      <c r="C18" s="303" t="s">
        <v>182</v>
      </c>
      <c r="D18" s="304"/>
      <c r="E18" s="305"/>
      <c r="F18" s="148" t="s">
        <v>183</v>
      </c>
      <c r="G18" s="171"/>
    </row>
    <row r="19" spans="3:7" x14ac:dyDescent="0.25">
      <c r="C19" s="136"/>
      <c r="D19" s="136"/>
      <c r="E19" s="149" t="s">
        <v>12</v>
      </c>
      <c r="F19" s="140">
        <f>-F11</f>
        <v>-393144.68000000005</v>
      </c>
      <c r="G19" s="150"/>
    </row>
    <row r="20" spans="3:7" x14ac:dyDescent="0.25">
      <c r="C20" s="136"/>
      <c r="D20" s="136"/>
      <c r="E20" s="141" t="s">
        <v>11</v>
      </c>
      <c r="F20" s="140">
        <f>-F12</f>
        <v>0</v>
      </c>
      <c r="G20" s="151"/>
    </row>
    <row r="21" spans="3:7" x14ac:dyDescent="0.25">
      <c r="C21" s="136"/>
      <c r="D21" s="136"/>
      <c r="E21" s="141" t="s">
        <v>9</v>
      </c>
      <c r="F21" s="140">
        <f>-F13</f>
        <v>-472535.91</v>
      </c>
      <c r="G21" s="152"/>
    </row>
    <row r="22" spans="3:7" ht="23.25" customHeight="1" x14ac:dyDescent="0.25">
      <c r="C22" s="136"/>
      <c r="D22" s="136"/>
      <c r="E22" s="141" t="s">
        <v>10</v>
      </c>
      <c r="F22" s="140">
        <f>-F14</f>
        <v>-14466.380000000001</v>
      </c>
      <c r="G22" s="153"/>
    </row>
    <row r="23" spans="3:7" x14ac:dyDescent="0.25">
      <c r="C23" s="136"/>
      <c r="D23" s="136"/>
      <c r="E23" s="141" t="s">
        <v>13</v>
      </c>
      <c r="F23" s="140">
        <f>-F15</f>
        <v>152182.79999999999</v>
      </c>
      <c r="G23" s="154">
        <f>SUM(F19:F23)</f>
        <v>-727964.17000000016</v>
      </c>
    </row>
    <row r="24" spans="3:7" x14ac:dyDescent="0.25">
      <c r="C24" s="136"/>
      <c r="D24" s="136"/>
      <c r="E24" s="136"/>
      <c r="F24" s="155"/>
      <c r="G24" s="156" t="s">
        <v>184</v>
      </c>
    </row>
  </sheetData>
  <mergeCells count="3">
    <mergeCell ref="C5:G7"/>
    <mergeCell ref="C18:E18"/>
    <mergeCell ref="H11:J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0"/>
  <sheetViews>
    <sheetView topLeftCell="A14" workbookViewId="0">
      <selection activeCell="A11" sqref="A11"/>
    </sheetView>
  </sheetViews>
  <sheetFormatPr defaultRowHeight="15" x14ac:dyDescent="0.25"/>
  <cols>
    <col min="1" max="1" width="28.7109375" customWidth="1"/>
    <col min="2" max="2" width="18.42578125" customWidth="1"/>
    <col min="3" max="3" width="22.85546875" customWidth="1"/>
    <col min="4" max="4" width="22.5703125" customWidth="1"/>
    <col min="5" max="5" width="26.28515625" customWidth="1"/>
  </cols>
  <sheetData>
    <row r="1" spans="1:8" ht="21" x14ac:dyDescent="0.35">
      <c r="A1" s="251"/>
    </row>
    <row r="2" spans="1:8" x14ac:dyDescent="0.25">
      <c r="A2" s="54"/>
    </row>
    <row r="5" spans="1:8" s="189" customFormat="1" x14ac:dyDescent="0.25">
      <c r="A5" s="188"/>
    </row>
    <row r="6" spans="1:8" s="189" customFormat="1" x14ac:dyDescent="0.25">
      <c r="A6" s="333"/>
      <c r="B6" s="333"/>
      <c r="C6" s="333"/>
      <c r="D6" s="333"/>
      <c r="E6" s="333"/>
      <c r="F6" s="333"/>
      <c r="G6" s="333"/>
      <c r="H6" s="333"/>
    </row>
    <row r="7" spans="1:8" s="189" customFormat="1" x14ac:dyDescent="0.25">
      <c r="A7" s="187"/>
    </row>
    <row r="8" spans="1:8" s="189" customFormat="1" x14ac:dyDescent="0.25">
      <c r="A8" s="187"/>
    </row>
    <row r="9" spans="1:8" s="189" customFormat="1" x14ac:dyDescent="0.25">
      <c r="A9" s="187"/>
    </row>
    <row r="10" spans="1:8" s="189" customFormat="1" x14ac:dyDescent="0.25">
      <c r="A10" s="188"/>
    </row>
    <row r="11" spans="1:8" s="189" customFormat="1" x14ac:dyDescent="0.25"/>
    <row r="12" spans="1:8" s="189" customFormat="1" x14ac:dyDescent="0.25"/>
    <row r="13" spans="1:8" s="189" customFormat="1" x14ac:dyDescent="0.25"/>
    <row r="14" spans="1:8" s="189" customFormat="1" x14ac:dyDescent="0.25"/>
    <row r="15" spans="1:8" s="189" customFormat="1" x14ac:dyDescent="0.25"/>
    <row r="16" spans="1:8" s="189" customFormat="1" x14ac:dyDescent="0.25"/>
    <row r="17" spans="1:5" s="189" customFormat="1" x14ac:dyDescent="0.25"/>
    <row r="18" spans="1:5" s="189" customFormat="1" x14ac:dyDescent="0.25"/>
    <row r="19" spans="1:5" x14ac:dyDescent="0.25">
      <c r="A19" s="54" t="s">
        <v>198</v>
      </c>
    </row>
    <row r="21" spans="1:5" x14ac:dyDescent="0.25">
      <c r="B21" s="131" t="s">
        <v>192</v>
      </c>
      <c r="C21" s="131" t="s">
        <v>193</v>
      </c>
      <c r="D21" s="131" t="s">
        <v>195</v>
      </c>
      <c r="E21" s="131" t="s">
        <v>194</v>
      </c>
    </row>
    <row r="22" spans="1:5" x14ac:dyDescent="0.25">
      <c r="A22" s="131" t="s">
        <v>190</v>
      </c>
      <c r="B22" s="131">
        <v>8</v>
      </c>
      <c r="C22" s="131">
        <v>31.350975999999999</v>
      </c>
      <c r="D22" s="131"/>
      <c r="E22" s="131">
        <v>8</v>
      </c>
    </row>
    <row r="23" spans="1:5" x14ac:dyDescent="0.25">
      <c r="A23" s="186" t="s">
        <v>12</v>
      </c>
      <c r="B23" s="131">
        <v>1405</v>
      </c>
      <c r="C23" s="131">
        <v>1566.569082</v>
      </c>
      <c r="D23" s="131"/>
      <c r="E23" s="131">
        <v>1405</v>
      </c>
    </row>
    <row r="24" spans="1:5" x14ac:dyDescent="0.25">
      <c r="A24" s="186" t="s">
        <v>10</v>
      </c>
      <c r="B24" s="131">
        <v>382</v>
      </c>
      <c r="C24" s="131">
        <v>405.603252</v>
      </c>
      <c r="D24" s="131"/>
      <c r="E24" s="131">
        <v>382</v>
      </c>
    </row>
    <row r="25" spans="1:5" x14ac:dyDescent="0.25">
      <c r="A25" s="186" t="s">
        <v>11</v>
      </c>
      <c r="B25" s="131">
        <v>825</v>
      </c>
      <c r="C25" s="131">
        <v>765.15975800000001</v>
      </c>
      <c r="D25" s="131"/>
      <c r="E25" s="131">
        <v>825</v>
      </c>
    </row>
    <row r="26" spans="1:5" x14ac:dyDescent="0.25">
      <c r="A26" s="186" t="s">
        <v>9</v>
      </c>
      <c r="B26" s="131">
        <v>744</v>
      </c>
      <c r="C26" s="131">
        <v>730.86962800000003</v>
      </c>
      <c r="D26" s="131"/>
      <c r="E26" s="131">
        <v>744</v>
      </c>
    </row>
    <row r="27" spans="1:5" x14ac:dyDescent="0.25">
      <c r="A27" s="186" t="s">
        <v>13</v>
      </c>
      <c r="B27" s="131">
        <v>2056</v>
      </c>
      <c r="C27" s="131">
        <v>1717.4456539999999</v>
      </c>
      <c r="D27" s="131"/>
      <c r="E27" s="131">
        <v>2056</v>
      </c>
    </row>
    <row r="28" spans="1:5" x14ac:dyDescent="0.25">
      <c r="A28" s="131" t="s">
        <v>196</v>
      </c>
      <c r="B28" s="179">
        <v>5420</v>
      </c>
      <c r="C28" s="179">
        <v>5216.9983499999998</v>
      </c>
      <c r="D28" s="190">
        <f>B29/B28</f>
        <v>1</v>
      </c>
      <c r="E28" s="133">
        <v>5420</v>
      </c>
    </row>
    <row r="29" spans="1:5" x14ac:dyDescent="0.25">
      <c r="A29" s="186" t="s">
        <v>197</v>
      </c>
      <c r="B29" s="191">
        <v>5420</v>
      </c>
    </row>
    <row r="31" spans="1:5" x14ac:dyDescent="0.25">
      <c r="A31" t="s">
        <v>191</v>
      </c>
    </row>
    <row r="35" spans="2:3" x14ac:dyDescent="0.25">
      <c r="B35" s="266"/>
      <c r="C35" s="267"/>
    </row>
    <row r="36" spans="2:3" x14ac:dyDescent="0.25">
      <c r="B36" s="266"/>
      <c r="C36" s="267"/>
    </row>
    <row r="37" spans="2:3" x14ac:dyDescent="0.25">
      <c r="B37" s="266"/>
      <c r="C37" s="267"/>
    </row>
    <row r="38" spans="2:3" x14ac:dyDescent="0.25">
      <c r="B38" s="266"/>
      <c r="C38" s="267"/>
    </row>
    <row r="39" spans="2:3" x14ac:dyDescent="0.25">
      <c r="B39" s="266"/>
      <c r="C39" s="267"/>
    </row>
    <row r="40" spans="2:3" x14ac:dyDescent="0.25">
      <c r="B40" s="266"/>
      <c r="C40" s="267"/>
    </row>
  </sheetData>
  <mergeCells count="1">
    <mergeCell ref="A6:H6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Справки бюджет 2021</vt:lpstr>
      <vt:lpstr>Необходими Бюджетни документи</vt:lpstr>
      <vt:lpstr>Калкулатор на удр. по ПН</vt:lpstr>
      <vt:lpstr>СПБУ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MITOV</dc:creator>
  <cp:lastModifiedBy>TIvanova</cp:lastModifiedBy>
  <dcterms:created xsi:type="dcterms:W3CDTF">2018-03-15T14:28:38Z</dcterms:created>
  <dcterms:modified xsi:type="dcterms:W3CDTF">2021-03-24T09:51:32Z</dcterms:modified>
</cp:coreProperties>
</file>