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Budjet_2024\Budjet_2024_F\Metodika Mitov_2024\"/>
    </mc:Choice>
  </mc:AlternateContent>
  <xr:revisionPtr revIDLastSave="0" documentId="8_{6AF0EFE3-85F9-4B9C-A842-B536CBD313EF}" xr6:coauthVersionLast="47" xr6:coauthVersionMax="47" xr10:uidLastSave="{00000000-0000-0000-0000-000000000000}"/>
  <bookViews>
    <workbookView xWindow="3630" yWindow="3630" windowWidth="21510" windowHeight="11385" xr2:uid="{00000000-000D-0000-FFFF-FFFF00000000}"/>
  </bookViews>
  <sheets>
    <sheet name="Справки бюджет 2024" sheetId="6" r:id="rId1"/>
    <sheet name="Необходими Бюджетни документи" sheetId="5" r:id="rId2"/>
    <sheet name="Калкулатор на удр. по ПН" sheetId="7" r:id="rId3"/>
    <sheet name="СПБУ" sheetId="8"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5" l="1"/>
  <c r="O38" i="5"/>
  <c r="M38" i="5"/>
  <c r="L38" i="5"/>
  <c r="K38" i="5"/>
  <c r="J38" i="5"/>
  <c r="I38" i="5"/>
  <c r="G38" i="5"/>
  <c r="F38" i="5"/>
  <c r="E38" i="5"/>
  <c r="P36" i="5"/>
  <c r="D36" i="5" s="1"/>
  <c r="R35" i="5"/>
  <c r="Q35" i="5"/>
  <c r="D33" i="5"/>
  <c r="D32" i="5"/>
  <c r="D30" i="5"/>
  <c r="D26" i="5"/>
  <c r="S24" i="5"/>
  <c r="R24" i="5"/>
  <c r="Q24" i="5"/>
  <c r="P24" i="5"/>
  <c r="O24" i="5"/>
  <c r="N24" i="5"/>
  <c r="M24" i="5"/>
  <c r="L24" i="5"/>
  <c r="K24" i="5"/>
  <c r="J24" i="5"/>
  <c r="I24" i="5"/>
  <c r="H24" i="5"/>
  <c r="G24" i="5"/>
  <c r="F24" i="5"/>
  <c r="E24" i="5"/>
  <c r="D23" i="5"/>
  <c r="C23" i="5" s="1"/>
  <c r="C24" i="5" s="1"/>
  <c r="D21" i="5"/>
  <c r="D19" i="5"/>
  <c r="D18" i="5"/>
  <c r="D17" i="5"/>
  <c r="Q16" i="5"/>
  <c r="N16" i="5"/>
  <c r="M16" i="5"/>
  <c r="I16" i="5"/>
  <c r="H16" i="5"/>
  <c r="D15" i="5"/>
  <c r="D14" i="5"/>
  <c r="Q13" i="5"/>
  <c r="Q12" i="5" s="1"/>
  <c r="Q11" i="5" s="1"/>
  <c r="N13" i="5"/>
  <c r="M13" i="5"/>
  <c r="I13" i="5"/>
  <c r="H13" i="5"/>
  <c r="D13" i="5" s="1"/>
  <c r="M12" i="5" l="1"/>
  <c r="I12" i="5"/>
  <c r="H12" i="5"/>
  <c r="H11" i="5" s="1"/>
  <c r="H38" i="5" s="1"/>
  <c r="N12" i="5"/>
  <c r="N11" i="5" s="1"/>
  <c r="N38" i="5" s="1"/>
  <c r="D24" i="5"/>
  <c r="D16" i="5"/>
  <c r="Q37" i="5"/>
  <c r="Q38" i="5" s="1"/>
  <c r="G44" i="5"/>
  <c r="D35" i="5"/>
  <c r="P37" i="5"/>
  <c r="R37" i="5"/>
  <c r="R38" i="5" s="1"/>
  <c r="D11" i="5"/>
  <c r="C10" i="6"/>
  <c r="C9" i="6"/>
  <c r="C8" i="6"/>
  <c r="C7" i="6"/>
  <c r="C6" i="6"/>
  <c r="C5" i="6"/>
  <c r="D12" i="5" l="1"/>
  <c r="D37" i="5"/>
  <c r="D38" i="5" s="1"/>
  <c r="G45" i="5" s="1"/>
  <c r="G46" i="5" s="1"/>
  <c r="P38" i="5"/>
  <c r="F8" i="6" l="1"/>
  <c r="F5" i="6"/>
  <c r="L91" i="6" l="1"/>
  <c r="K91" i="6"/>
  <c r="J91" i="6"/>
  <c r="I91" i="6"/>
  <c r="H91" i="6"/>
  <c r="G91" i="6"/>
  <c r="F91" i="6"/>
  <c r="E91" i="6"/>
  <c r="D91" i="6"/>
  <c r="B91" i="6"/>
  <c r="L67" i="6"/>
  <c r="K67" i="6"/>
  <c r="J67" i="6"/>
  <c r="I67" i="6"/>
  <c r="H67" i="6"/>
  <c r="G67" i="6"/>
  <c r="F67" i="6"/>
  <c r="E67" i="6"/>
  <c r="D67" i="6"/>
  <c r="B67" i="6"/>
  <c r="D248" i="5" l="1"/>
  <c r="E248" i="5"/>
  <c r="C248" i="5"/>
  <c r="H8" i="6" l="1"/>
  <c r="F10" i="6"/>
  <c r="H10" i="6" s="1"/>
  <c r="F9" i="6"/>
  <c r="H9" i="6" s="1"/>
  <c r="E16" i="7"/>
  <c r="D16" i="7"/>
  <c r="C16" i="7"/>
  <c r="F15" i="7"/>
  <c r="F23" i="7" s="1"/>
  <c r="F14" i="7"/>
  <c r="F22" i="7" s="1"/>
  <c r="F13" i="7"/>
  <c r="F21" i="7" s="1"/>
  <c r="F12" i="7"/>
  <c r="F20" i="7" s="1"/>
  <c r="F11" i="7"/>
  <c r="C250" i="5"/>
  <c r="F247" i="5"/>
  <c r="F246" i="5"/>
  <c r="F16" i="7" l="1"/>
  <c r="F19" i="7"/>
  <c r="G23" i="7"/>
  <c r="E28" i="8" l="1"/>
  <c r="B28" i="8"/>
  <c r="I34" i="6" l="1"/>
  <c r="I35" i="6"/>
  <c r="I36" i="6"/>
  <c r="I37" i="6"/>
  <c r="I38" i="6"/>
  <c r="I39" i="6"/>
  <c r="H40" i="6" l="1"/>
  <c r="D28" i="8" l="1"/>
  <c r="C27" i="8" l="1"/>
  <c r="C26" i="8"/>
  <c r="C24" i="8"/>
  <c r="C22" i="8"/>
  <c r="C25" i="8"/>
  <c r="C23" i="8"/>
  <c r="C28" i="8"/>
  <c r="F245" i="5"/>
  <c r="F244" i="5"/>
  <c r="F243" i="5"/>
  <c r="F242" i="5"/>
  <c r="F248" i="5" l="1"/>
  <c r="F95" i="6"/>
  <c r="L94" i="6"/>
  <c r="B93" i="6" s="1"/>
  <c r="K95" i="6"/>
  <c r="J95" i="6"/>
  <c r="I95" i="6"/>
  <c r="H95" i="6"/>
  <c r="G95" i="6"/>
  <c r="E95" i="6"/>
  <c r="B92" i="6"/>
  <c r="B94" i="6" l="1"/>
  <c r="L95" i="6"/>
  <c r="B95" i="6"/>
  <c r="B96" i="6" l="1"/>
  <c r="B98" i="6" s="1"/>
  <c r="H12" i="6" l="1"/>
  <c r="E270" i="5" l="1"/>
  <c r="E278" i="5" s="1"/>
  <c r="E269" i="5"/>
  <c r="E277" i="5" s="1"/>
  <c r="E268" i="5"/>
  <c r="E276" i="5" s="1"/>
  <c r="E267" i="5"/>
  <c r="E275" i="5" s="1"/>
  <c r="E266" i="5"/>
  <c r="E274" i="5" s="1"/>
  <c r="F278" i="5" l="1"/>
  <c r="E271" i="5"/>
  <c r="L70" i="6"/>
  <c r="B69" i="6" s="1"/>
  <c r="K71" i="6"/>
  <c r="J71" i="6"/>
  <c r="I71" i="6"/>
  <c r="H71" i="6"/>
  <c r="G71" i="6"/>
  <c r="F71" i="6"/>
  <c r="E71" i="6"/>
  <c r="B68" i="6"/>
  <c r="E54" i="6"/>
  <c r="K53" i="6"/>
  <c r="J53" i="6"/>
  <c r="I53" i="6"/>
  <c r="H53" i="6"/>
  <c r="F53" i="6"/>
  <c r="E53" i="6"/>
  <c r="B53" i="6"/>
  <c r="G40" i="6"/>
  <c r="F40" i="6"/>
  <c r="E40" i="6"/>
  <c r="D40" i="6"/>
  <c r="C40" i="6"/>
  <c r="B40" i="6"/>
  <c r="I28" i="6"/>
  <c r="H28" i="6"/>
  <c r="G28" i="6"/>
  <c r="F28" i="6"/>
  <c r="E28" i="6"/>
  <c r="D28" i="6"/>
  <c r="C28" i="6"/>
  <c r="B28" i="6"/>
  <c r="G11" i="6"/>
  <c r="G13" i="6" s="1"/>
  <c r="B11" i="6"/>
  <c r="F7" i="6"/>
  <c r="H7" i="6" s="1"/>
  <c r="F6" i="6"/>
  <c r="H6" i="6" s="1"/>
  <c r="H5" i="6"/>
  <c r="E55" i="6" l="1"/>
  <c r="I40" i="6"/>
  <c r="L71" i="6"/>
  <c r="B70" i="6"/>
  <c r="B71" i="6"/>
  <c r="F11" i="6"/>
  <c r="F13" i="6" s="1"/>
  <c r="H11" i="6"/>
  <c r="H13" i="6" s="1"/>
  <c r="B72" i="6" l="1"/>
  <c r="B74" i="6" s="1"/>
  <c r="B12" i="6"/>
</calcChain>
</file>

<file path=xl/sharedStrings.xml><?xml version="1.0" encoding="utf-8"?>
<sst xmlns="http://schemas.openxmlformats.org/spreadsheetml/2006/main" count="559" uniqueCount="362">
  <si>
    <t>трансфер_от_ДБ</t>
  </si>
  <si>
    <t>проф_напр</t>
  </si>
  <si>
    <t>ср_приравнен_брой_студ</t>
  </si>
  <si>
    <t>коеф_ПМС_162_2001</t>
  </si>
  <si>
    <t>коеф_ПМС_328_2015</t>
  </si>
  <si>
    <t>брой_студенти_с_ТО</t>
  </si>
  <si>
    <t>средна_такса</t>
  </si>
  <si>
    <t>очаквани_приходи_от_ТО</t>
  </si>
  <si>
    <t>общо</t>
  </si>
  <si>
    <t>Фармация</t>
  </si>
  <si>
    <t>Обществено здраве</t>
  </si>
  <si>
    <t>Стоматология</t>
  </si>
  <si>
    <t>Медицина</t>
  </si>
  <si>
    <t>Здравни грижи</t>
  </si>
  <si>
    <t>проф_направление</t>
  </si>
  <si>
    <t>МФ</t>
  </si>
  <si>
    <t>ФДМ</t>
  </si>
  <si>
    <t>ФФ</t>
  </si>
  <si>
    <t>ФОЗ</t>
  </si>
  <si>
    <t>МК-София</t>
  </si>
  <si>
    <t>Филиал-Враца</t>
  </si>
  <si>
    <t>Общо</t>
  </si>
  <si>
    <t>Таблица 1 с приносите на звената в брой часове:</t>
  </si>
  <si>
    <t>Таблица 2 с процентните приноси на звената:</t>
  </si>
  <si>
    <t>процент_по_т_5/6</t>
  </si>
  <si>
    <t>постъпления за разпределениие съгласно приноса</t>
  </si>
  <si>
    <t>МФ-</t>
  </si>
  <si>
    <t>ФДМ-</t>
  </si>
  <si>
    <t>ФФ-</t>
  </si>
  <si>
    <t>ФОЗ-</t>
  </si>
  <si>
    <t>МК-София-</t>
  </si>
  <si>
    <t>Филиал-Враца-</t>
  </si>
  <si>
    <t>Заложени по план:</t>
  </si>
  <si>
    <t>Общо:</t>
  </si>
  <si>
    <t>предходен_остатък</t>
  </si>
  <si>
    <t>постъпления от такси, трансфер от ДБ и предходни остатъци/100%/</t>
  </si>
  <si>
    <t>дефицит</t>
  </si>
  <si>
    <t>Таблица 4 за разпределение по приноси при минимални проценти:</t>
  </si>
  <si>
    <t>Общ утв. Бюджет,  извън утв. бюджета на звената</t>
  </si>
  <si>
    <t>§§</t>
  </si>
  <si>
    <t>Ректорат</t>
  </si>
  <si>
    <t>МК София</t>
  </si>
  <si>
    <t>ФИЛИАЛ – ВРАЦА – Дейност „Студентско общежитие”</t>
  </si>
  <si>
    <t>ФИЛИАЛ – ВРАЦА</t>
  </si>
  <si>
    <t>ЦМБ</t>
  </si>
  <si>
    <t>РТБ</t>
  </si>
  <si>
    <t>ПБ Китен</t>
  </si>
  <si>
    <t xml:space="preserve">БАЗА „ СОССБОС” – Дейност „Студентски   общежития” </t>
  </si>
  <si>
    <t xml:space="preserve">БАЗА „ СОССБОС” – Дейност „Студентски  столове” </t>
  </si>
  <si>
    <t>Резерв</t>
  </si>
  <si>
    <t>П О К А З А Т Е Л И</t>
  </si>
  <si>
    <t xml:space="preserve"> (в лева)</t>
  </si>
  <si>
    <t>Текущи разходи</t>
  </si>
  <si>
    <t>Персонал</t>
  </si>
  <si>
    <t>Заплати и възнаграждения за персонала, нает по трудови и служебни правоотношения</t>
  </si>
  <si>
    <t>01-00</t>
  </si>
  <si>
    <t>Заплати и възнаграждения на персонала нает по трудови правоотношения</t>
  </si>
  <si>
    <t>01-01</t>
  </si>
  <si>
    <t>Други възнаграждения и плащания за персонала</t>
  </si>
  <si>
    <t>02-00</t>
  </si>
  <si>
    <t>Задължителни осигурителни вноски от работодатели</t>
  </si>
  <si>
    <t>05-00</t>
  </si>
  <si>
    <t>Осигурителни вноски от работодатели за Държавното обществено осигуряване (ДОО)</t>
  </si>
  <si>
    <t>05-51</t>
  </si>
  <si>
    <t>Здравноосигурителни вноски от работодатели</t>
  </si>
  <si>
    <t>05-60</t>
  </si>
  <si>
    <t>Вноски за допълнит. задължително осигуряване от работодатели</t>
  </si>
  <si>
    <t>05-80</t>
  </si>
  <si>
    <t xml:space="preserve">Издръжка, </t>
  </si>
  <si>
    <t>10-00</t>
  </si>
  <si>
    <t>намалена с:</t>
  </si>
  <si>
    <t>§§ 10-14</t>
  </si>
  <si>
    <t>10-14</t>
  </si>
  <si>
    <t>Намалена издръжка</t>
  </si>
  <si>
    <t>Платени данъци, такси и административни санкции</t>
  </si>
  <si>
    <t>19-00</t>
  </si>
  <si>
    <t>Стипендии</t>
  </si>
  <si>
    <t>40-00</t>
  </si>
  <si>
    <t>Разходи за членски внос и участие в нетърг.орган.и дейности</t>
  </si>
  <si>
    <t>46-00</t>
  </si>
  <si>
    <t>дейност 162</t>
  </si>
  <si>
    <t>дейност 388</t>
  </si>
  <si>
    <t>леглодни</t>
  </si>
  <si>
    <t xml:space="preserve">хранодни </t>
  </si>
  <si>
    <t>Разходи от д-ст "СО" и "СС"</t>
  </si>
  <si>
    <t>Текущи разходи с корекцията</t>
  </si>
  <si>
    <t>Т. И ГЛАВЕН СЧЕТОВОДИТЕЛ:</t>
  </si>
  <si>
    <t>Общ утв. бюджет за звената</t>
  </si>
  <si>
    <t>Общ утв. бюджет за всички</t>
  </si>
  <si>
    <t>Общ приход от ДБ, ТО и ПО - 1</t>
  </si>
  <si>
    <t>Разпределени по приноси - 2</t>
  </si>
  <si>
    <t>Неразпределен остатък(1-2) - 5</t>
  </si>
  <si>
    <t>Общ остатък за звената(4+5) - 6</t>
  </si>
  <si>
    <t>Разпр. остатък - разлика(2-3) - 4</t>
  </si>
  <si>
    <t>краен остатък на звената(6-7) - 8</t>
  </si>
  <si>
    <t>остатъци на звената</t>
  </si>
  <si>
    <t>Заложени. По бюджет</t>
  </si>
  <si>
    <t>равняват се на разликата между субсидията по приноси и тази по заложения бюджет</t>
  </si>
  <si>
    <t>съгласно бюжета на МОН</t>
  </si>
  <si>
    <t>съгласно нашите изчисления</t>
  </si>
  <si>
    <t>разлика</t>
  </si>
  <si>
    <t>Биологически науки</t>
  </si>
  <si>
    <t>Тези калкулации се извършват с програмата за изработка на бюджета на МУ-София по ПН</t>
  </si>
  <si>
    <t>средно претеглен норматив</t>
  </si>
  <si>
    <t>СПБ учащи се</t>
  </si>
  <si>
    <t>удръжки на МОН</t>
  </si>
  <si>
    <t>удръжки_на_ПН</t>
  </si>
  <si>
    <t xml:space="preserve">бюджетен трансфер по ПН </t>
  </si>
  <si>
    <t>бюджетен трансфер по ПН с удръжки</t>
  </si>
  <si>
    <t>по МОН</t>
  </si>
  <si>
    <t>Група професионални направления</t>
  </si>
  <si>
    <t xml:space="preserve">Област на висше образование и професионално направление </t>
  </si>
  <si>
    <t>Педагогика</t>
  </si>
  <si>
    <t>Педагогика на обучението по….</t>
  </si>
  <si>
    <t>Икономика</t>
  </si>
  <si>
    <t>Администрация и управление</t>
  </si>
  <si>
    <t>Туризъм</t>
  </si>
  <si>
    <t>Теория и управление на образованието</t>
  </si>
  <si>
    <t>Социология, антропология и науки за културата</t>
  </si>
  <si>
    <t>Филология</t>
  </si>
  <si>
    <t>История и археология</t>
  </si>
  <si>
    <t>Философия</t>
  </si>
  <si>
    <t>Религия и теология</t>
  </si>
  <si>
    <t>Психология</t>
  </si>
  <si>
    <t>Социални дейности</t>
  </si>
  <si>
    <t>Право</t>
  </si>
  <si>
    <t>Обществени комуникации и информационни науки</t>
  </si>
  <si>
    <t>Политически науки</t>
  </si>
  <si>
    <t>Математика</t>
  </si>
  <si>
    <t>Информатика и компютърни науки</t>
  </si>
  <si>
    <t>Химически науки</t>
  </si>
  <si>
    <t>Физически науки</t>
  </si>
  <si>
    <t>Науки за земята</t>
  </si>
  <si>
    <t>Електротехника, електроника и автоматика</t>
  </si>
  <si>
    <t>Машинно инженерство</t>
  </si>
  <si>
    <t>Комуникационна и компютърна техника</t>
  </si>
  <si>
    <t>Енергетика</t>
  </si>
  <si>
    <t>Транспорт, корабоплаване и авиация</t>
  </si>
  <si>
    <t>Архитектура,строителство и геодезия</t>
  </si>
  <si>
    <t>Проучване, добив и обработка на полезни изкопаеми</t>
  </si>
  <si>
    <t xml:space="preserve">Металургия </t>
  </si>
  <si>
    <t>Химични технологии</t>
  </si>
  <si>
    <t>Биотехнологии</t>
  </si>
  <si>
    <t>Хранителни технологии</t>
  </si>
  <si>
    <t>Горско стопанство</t>
  </si>
  <si>
    <t>Общо инженерство</t>
  </si>
  <si>
    <t>Материали и материалознание</t>
  </si>
  <si>
    <t>Растениевъдство</t>
  </si>
  <si>
    <t>Растителна защита</t>
  </si>
  <si>
    <t>Животновъдство</t>
  </si>
  <si>
    <t>Ветеринарна медицина</t>
  </si>
  <si>
    <t>Спорт</t>
  </si>
  <si>
    <t>Музикално и танцово изкуство</t>
  </si>
  <si>
    <t>Театрално и филмово изкуство</t>
  </si>
  <si>
    <t>Теория на изкуствата</t>
  </si>
  <si>
    <t>Изобразителни изкуства</t>
  </si>
  <si>
    <t>Национална сигурност</t>
  </si>
  <si>
    <t>Стоматология/Дентална медицина /</t>
  </si>
  <si>
    <t>Военно дело</t>
  </si>
  <si>
    <t>Да се водят към МФ в едно ПН - "Билогически науки"</t>
  </si>
  <si>
    <t xml:space="preserve"> </t>
  </si>
  <si>
    <t>РАДОСЛАВ ЩЕРБАКОВ/</t>
  </si>
  <si>
    <t>Пр-е 3 Б</t>
  </si>
  <si>
    <t>Пр-е 1 А</t>
  </si>
  <si>
    <t>Пр-е 3 А</t>
  </si>
  <si>
    <t>ПП докт</t>
  </si>
  <si>
    <t>ПП за студ</t>
  </si>
  <si>
    <t>ПП за ПМС 103 и 228</t>
  </si>
  <si>
    <t>ОБЩО</t>
  </si>
  <si>
    <t>Това са бройкте на докторантите от ПН "Химически науки"  и ПН "Биологически науки"</t>
  </si>
  <si>
    <t>Таблица 4 за разпределение по приноси при други проценти:</t>
  </si>
  <si>
    <t>Това е таблицата с преходните остатъци на звената от МУ-София:</t>
  </si>
  <si>
    <t>От горната таблица се вземат данните за преходните остатъци на различните ПН на МУ-София!</t>
  </si>
  <si>
    <t>За ПН "Здравни грижи" се вземат преходните остатъци на ЦЕОФВСС, МК-София, Филила-Враца и съответната на това ПН част от ФОЗ!</t>
  </si>
  <si>
    <t>За разделяне на преходния остатък на ФОЗ на две ПН "Здравни грижи" и "Обществено здравеопазване" се използва специален калкулатор.</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</si>
  <si>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ЦИОО или на справката за удръжките и корекцията на бюджета на МОН</t>
  </si>
  <si>
    <t>Тази таблица ни я изпращат и от МОН в готов вид с файловете за корекцията на бюджета! Когато ми е дадена от Ректората, не е необходимо да я изготвям аз</t>
  </si>
  <si>
    <t>крайни резултати от сумирането на всички удръжки и добавки на МОН по ПН. С "+" са добавките, а с "-" са  удръжките</t>
  </si>
  <si>
    <t>Таблица за смяна на знака на добавките и удръжките. Защото в програмата за бюджета добавките са с "-", а   удръжките са с "+"!</t>
  </si>
  <si>
    <t>Обща удръжка</t>
  </si>
  <si>
    <t>Пресмятането на удръжките по ПН се извършва с долния калкулатор.</t>
  </si>
  <si>
    <t>За официален бюджет на МУ-София в програмата ми се взема именно тази сума от справката на МОН за трансферния общ бюджет на МУ-София</t>
  </si>
  <si>
    <t>Той е даден в полето "средства за издръжка на обучението"</t>
  </si>
  <si>
    <t>и се равнява на : СПБУхСПН, които са дадени под него</t>
  </si>
  <si>
    <t xml:space="preserve">От горното уравнение се определя СПН. Той е равен на </t>
  </si>
  <si>
    <t>Тези бройки за СПБ учащи се в МУ-София са прогнозни и могат да се манипулират чрез прехвърляне на бройки от едно ПН в друго. Важно е общият СПБУ на МУ-София да е този, който е даден в края на тази таблица, защото по него се изчислява трансферния бюджет на МУ-София. Изчисления с моята програма бюджет на МУ-София/виж първата таблица от файл с номер 5 на справката за Ректората/ трябва да съвпада с трансферния бюджет на МОН. За тази цел мога да манипулирам или данните за СПБУ по ПН, с прехвърляне на бройки от едно ПН в друго, но така че така че общата бройка на СПБУ да не се различава от тази на МОН, или чрез манипулиране на коефициентите по ПМС 162 в ПН "Здравни грижи". За предпочитане е първият способ, който евентуално може да се допълни и с втория способ. И именно манипулираните бройки за СПБУ и коефициенти по ПМС 162 трябва да се заложат в програмата ми! Обикновено се прехвърлят бройки в онова ПН, което е с най-голям дефицит на проекто-бюджета при разпределение на бюджетите на минималния процент - 75%. Такова прехвърляне може да се направи както от по-евтино ПН към по-скъпо, така и обратното. Всичко зависи от това дали изчисления от мен с програмата бюджет е по-голям или по-малък от трансферния на МОН.</t>
  </si>
  <si>
    <t>Забележка: Удръжките от ПН "Биологически науки" и ПН "Химически науки" се прехвърлят на ПН "Медицина"!</t>
  </si>
  <si>
    <t>удръжките трябва да са с "+", а добавките с "-"</t>
  </si>
  <si>
    <t>Важно! Удръжките в програмата ми трябва да са с "+", а добавките с "-", за да работи програмата правилно!</t>
  </si>
  <si>
    <t>Това е таблицата с разпределението на бюджетите на звената, които трябва да се покрият с вариране на процентните коефициенти от 75% до 100%.</t>
  </si>
  <si>
    <t>трансферния бюджет за МУ-София, разделен на СПБУ за МУ-София</t>
  </si>
  <si>
    <t xml:space="preserve">В таблицата с коефициентите на програмата ми да им се даде средната такса на МФ, като бройката им се извади </t>
  </si>
  <si>
    <t xml:space="preserve"> от общия брой на учащите се на ТО от МФ в същата таблица.Така общите собствени приходи на МФ ще си останат същите.</t>
  </si>
  <si>
    <t>Важно! Удръжките за ПН "Биологически науки" и ПН "Химически науки"/ако има такива/ да се прехвърлят към удръжките на МФ!</t>
  </si>
  <si>
    <t>базов норматив за 1 учащ се ПМС_344_2018</t>
  </si>
  <si>
    <t>СПБУ се в МУ-София</t>
  </si>
  <si>
    <t xml:space="preserve">Да няма разлика между изчисления от нас бюджет и този на МОН! </t>
  </si>
  <si>
    <t>За бюджет на МОН се счита трансферния бюджет на МОН!</t>
  </si>
  <si>
    <t>Непроменени трябва да бъдат следните данни на МОН:</t>
  </si>
  <si>
    <t>Общия СПБУ, Общия трансферен бюджет и удръжките на МОН по ПН!</t>
  </si>
  <si>
    <t>Данните за СПБУ по ПН и коеф. по ПМС могат да се манипулират!</t>
  </si>
  <si>
    <t>следва копиране на тези данни в стълба за удръжките на програмата за бюджета</t>
  </si>
  <si>
    <t>БН и ХН</t>
  </si>
  <si>
    <t>С червено е оцветен коефициента на редукция на реалните бройки за СПБУ - по ПН, за да стане сумата им равна на общата бройка за СПБУ от справката за трансферния бюджет на МУ-София</t>
  </si>
  <si>
    <t>При определяне на тези бройки да се вземе в предвид формулата за определяне ан СПБУ</t>
  </si>
  <si>
    <t xml:space="preserve">Средно приравненият брой учащи се във всяко от шестте професионални направления се изчислява по следната формула: </t>
  </si>
  <si>
    <t>Б = Ср + Сз/3 + 2*Др +2*Дз/3 + Ч,</t>
  </si>
  <si>
    <t>където: Б е средно приравнен брой учащи се; Ср - абсолютен брой български</t>
  </si>
  <si>
    <t>студенти редовно обучение държавна поръчка; Сз - абсолютен брой български студенти задочно обучение държавна поръчка; Др - абсолютен брой български докторанти редовно обучение; Дз - абсолютен брой български докторанти задочно обучение; Ч - абсолютен брой студенти, приети по реда на ПМС No 103 от 31.05.1993 г. за осъществяване на образователна дейност сред българите в чужбина и на ПМС No 228 от 20.05.1997 г. за приемане на граждани на Република</t>
  </si>
  <si>
    <r>
      <t>Македония за студенти в държавните висши училища на Република България</t>
    </r>
    <r>
      <rPr>
        <sz val="11.5"/>
        <color theme="1"/>
        <rFont val="Arial"/>
        <family val="2"/>
        <charset val="204"/>
      </rPr>
      <t xml:space="preserve">. Средноприравненият брой учащи се във всяко професионално направление се умножава по норматива, определен с ПМС No 162 от 20.06.2001 г. и се получава субсидията за издръжка на обучението за всяко ПН. Сборът от субсидиите за издръжка на обучението за шестте ПН дава субсидията за издръжка на обучението на съответното държавно висше училище. Текстът е достъпен на </t>
    </r>
  </si>
  <si>
    <t>http://www.minedu.government.bg/left_menu/registers/budget/formula.html - сайт на МОНМ.</t>
  </si>
  <si>
    <t>реален ПБУ по ПН</t>
  </si>
  <si>
    <t>Нормиран СПБУ по ПН</t>
  </si>
  <si>
    <t>СПБУ за програмата</t>
  </si>
  <si>
    <t>Нормиращ коефициент</t>
  </si>
  <si>
    <t>Общ реален брой СПБУ</t>
  </si>
  <si>
    <t>Общ брой СПБУ по МОН</t>
  </si>
  <si>
    <t>Последователност на работа по методиката за бюджета на МУ-София:</t>
  </si>
  <si>
    <t>Общ утв. Бюджет,  извън утв. бюджета на звената - 7/взема се от триредовата  таблица с разпр. Бюджетите на звената/</t>
  </si>
  <si>
    <t>Те се използват на предпоследния ред от последната таблица със справките за Ректората - виж първата страница на екселски файл с номер 5/т.е. Настоящия - последната таблица!</t>
  </si>
  <si>
    <t xml:space="preserve">Използват се също така и данните от последния ред на триредовата таблица! </t>
  </si>
  <si>
    <t>2 действие:</t>
  </si>
  <si>
    <t>1 действие:</t>
  </si>
  <si>
    <t>Актуализирай ги в указаните таблици!</t>
  </si>
  <si>
    <t>3 действие:</t>
  </si>
  <si>
    <t>4 действие:</t>
  </si>
  <si>
    <t>5 действие:</t>
  </si>
  <si>
    <t>Актуализирай данните за удръжките и добавките на МОН по ПН в първата таблица от първата страница на настоящия файл и в "таблица 2" на екселски файл 4!!</t>
  </si>
  <si>
    <t>6 действие:</t>
  </si>
  <si>
    <t>Следва преглед, корекция/ако се налага/ и обединяване на данните от Таблица 1 на звената в Таблица 1 на екселския файл 4 за мене.</t>
  </si>
  <si>
    <t>7 действие:</t>
  </si>
  <si>
    <t>Следва преглед, корекция/ако се налага/ и обединяване на данните от Таблица 3,4 и 5 на звената в Таблица 3,4 и 5 на екселския файл 4 за мене.</t>
  </si>
  <si>
    <t>8 действие:</t>
  </si>
  <si>
    <t>9 действие:</t>
  </si>
  <si>
    <t>10 действие:</t>
  </si>
  <si>
    <t>Следва изработка на различни варианти за бюджета на МУ-София, чрез вариране на процентите на разпределението на различните ПН,  в съответните таблица на програмата за методиката на МОН, така че да бъде удовлетворен зададения ми проекто-бюджет на МУ-София.</t>
  </si>
  <si>
    <t>11 действие:</t>
  </si>
  <si>
    <t>Да проверя дали сумите по редове и колони са точни - те трябва да са цели числа! Ако не са значи съм коригирал данните на някое звено, без да ги отчета в колоната за брой часове!</t>
  </si>
  <si>
    <t>ДЕОС</t>
  </si>
  <si>
    <t>ДЕОС-</t>
  </si>
  <si>
    <t>СОССБОС</t>
  </si>
  <si>
    <t>Текущи трансфери, обезщетения и помощи за домакинствата</t>
  </si>
  <si>
    <t>42-00</t>
  </si>
  <si>
    <t>Субсидии и други текущи трансфери за юридически лица с нестопанска цел</t>
  </si>
  <si>
    <t>45-00</t>
  </si>
  <si>
    <t xml:space="preserve">Да проверя дали сумите по редове и колони са точни за втория знак! Ако не са да ги манипулирам така, че да са равни! </t>
  </si>
  <si>
    <t>Следва преглед, корекция/ако се налага/ и актуализиране на данните от Таблица 2 на звената в Таблица 2 на екселския файл 4 за мене.</t>
  </si>
  <si>
    <t>Следва копиране на данните от таблица 1 и таблица 2  на екселския файл 4 за мене в съответните таблици на програмата за методиката на МОН.</t>
  </si>
  <si>
    <t>Всички документи от тази страница да се заменят с актуалните за годината на бюджета!</t>
  </si>
  <si>
    <t>Да се актуализира годината на бюджета в т.3 от по-горе!</t>
  </si>
  <si>
    <t>Важно!</t>
  </si>
  <si>
    <t>С помощта на справката за Ректората от специалните справки на Админ Уни намираме реалните бройки на СПБУ по ПН.</t>
  </si>
  <si>
    <t>Медицински университет - София</t>
  </si>
  <si>
    <t>Таблиците от приложения 1А, 3А и 3Б с корекцията на субсидията, която ми се дава от Ректората, а на Ректората се изпраща от МОН:</t>
  </si>
  <si>
    <t>МФ БН и БХ</t>
  </si>
  <si>
    <t>Общ. Зравеопазване</t>
  </si>
  <si>
    <t>Удръжка</t>
  </si>
  <si>
    <t xml:space="preserve">От горната таблица могат да се вземат наготово удръжките за всички ПН! </t>
  </si>
  <si>
    <t>Надпланови</t>
  </si>
  <si>
    <t>Общ утв. Бюджет,  извън утв. бюджета на звената - 7/взема се от триредовата таблица с разпр. Бюджетите на звената/</t>
  </si>
  <si>
    <t>Този калкулатор се намира на страницата на таблици 3,4 и 5 от екселския файл с номер 4 за обобщаване на данните на звената от мене - намира се отдясно на таблицата с данните за ФОЗ в екселския файл с номер 4 .</t>
  </si>
  <si>
    <t>Разпределението се извършва на базата на броя на студентите от тези две ПН на ФОЗ, които са на ДТ/държ. Такса/и ПО/платено обуч./, съгласно справката за натовареността и приходите от такси за обучение, предоставена ми от ФОЗ .</t>
  </si>
  <si>
    <t>Актуализирай данните за МФ/ПН медицина/, ФДМ/ПН дент. Медицина/ и ФФ/ПН фармация/ в таблицата от страница "таблици 2" в екселския файл 4 от папката с файлове за попълване от мен.</t>
  </si>
  <si>
    <t>Таблица, която се изготвя от МОН/Валери Коцовски/ и ми се предоставя от Ректората/Таня Иванова/: Важно! Ако нямам тези данни, мога сам да определя СПБУ по ПН с калкулатора от страницата СПБУ на настоящия файл!</t>
  </si>
  <si>
    <t xml:space="preserve">Калкулатор за СПБУ по ПН: </t>
  </si>
  <si>
    <t>бройки за СПБУ по ПН</t>
  </si>
  <si>
    <t>те се въвеждат в табл. 2 от файл 4</t>
  </si>
  <si>
    <t>определя се с Админ Уни</t>
  </si>
  <si>
    <t>взема се от спр. На МОН</t>
  </si>
  <si>
    <t>Бройките са СПБУ поПН ги има в справката на МОН, която Таня Иванова взема от Валери Коцовски! Затова не  е необходимо да се използва този калкулатор!</t>
  </si>
  <si>
    <t>Данните за СПБУ на МУ-София трябва да се въвеждат в таблица 2 от  екселски файл с номер 4 и в съответната таблица на програмата ми!</t>
  </si>
  <si>
    <t>Те трябва да се въвеждат без промяна в таблица 2 от  екселския файл за мен с номер 4 и в съответната таблица на програмата ми!</t>
  </si>
  <si>
    <t>Тези коефициенти за ПН по ПМС 328 да се ползват! Стойностите на коефициентите за различните ПН на МУ-София са означени с жълто!</t>
  </si>
  <si>
    <t>Базов норматив</t>
  </si>
  <si>
    <t>Таблиците с удръжките по ПН на НАЦИД и таблицата с корекциите на бюджета на МОН ми се дават от Ректората/Т. Иванова/.</t>
  </si>
  <si>
    <t>Калкулатор за определяне на удръжките и добавките на МОН по ПН - изготвя се от мен, ако тези данни не са ми дадени от Ректората, на базата на справките на НАЦИД или на справката за удръжките и корекцията на бюджета на МОН</t>
  </si>
  <si>
    <t>Следва изпращане на изработените варианти за бюджета на МУ-София, на проф. К. Маркова и гл. счетоводител Р. Щербаков за сведение, решение и одобрение.</t>
  </si>
  <si>
    <t>Те се използват за задаване на планирания бюджет в предпоследната и  последната таблица със справките за Ректората - виж първата страница на екселски файл с номер 5/т.е. Настоящия - последната и предпоследната таблица!</t>
  </si>
  <si>
    <t>РАВНЕНИЕ</t>
  </si>
  <si>
    <t>Забележка: Съгласно методиката, в "Текущите разходи" не се включват разходите по §§ 10-14 "Учебни и научно-изследователски разходи и книги за библиотеките" (ред. 19),разходите по §§ 40-00 "Стипендии", (ред 23), разходите по дейности 162 и 388, (съответно редове 28 и 29),  както и редове 31 и 32; разходите от дейности "Студентски общежития" и "Студентски столове" - филиал Враца и база СОССБОС ( ред 31, съответно колони:  16, 17 и 18).</t>
  </si>
  <si>
    <t>тези данни се вземат от справката на НАЦИД или от справката на МОН с корекцията на бюджета!</t>
  </si>
  <si>
    <t>Добавка</t>
  </si>
  <si>
    <t>Ако удръжките в прил. 3Б не са калкулирани в последната колона на тоблицата на НАЦИД по ПН, а е дадена само общата удръжка за МУС за докторантите, същите трябва да се изчислят като от колоната за бюджета за предната година се извадят данните за удръжките от предпоследната колона. Удръжките са с + знак, а добавките са с - знак.</t>
  </si>
  <si>
    <t>добавя се в реда за докт. на МФ в долната таблица</t>
  </si>
  <si>
    <t>КОРЕКЦИЯ НА СУБСИДИЯ 03.2022, съгласно таблиците с удръжките на НАЦИД от приложения 1А, 3А и 3Б</t>
  </si>
  <si>
    <t>от горната таблица с удръжките на докторантите   - 3Б. Удръжките за МФ се формират като сума на удр. За БН, БХ и МФ от горната таблица!</t>
  </si>
  <si>
    <t>отгорната  таблица с удръжките на студентите/същото показва и последната колона  на таблицата с удр. 1А/</t>
  </si>
  <si>
    <t>от горната таблица с удръжките за ЧС по ПМС 103 и 228 - 3А</t>
  </si>
  <si>
    <t>Покрити с излишък са всички утвърдени бюджети на звената, с изключение на ФДМ.</t>
  </si>
  <si>
    <t>Калкулации с програмата на Аксес:</t>
  </si>
  <si>
    <t>Сценарий №1:</t>
  </si>
  <si>
    <t>Сценарий №2:</t>
  </si>
  <si>
    <t>Таблица 3 с точните изчисления за трансфера от ДБ и очакваните приходи от ТО:</t>
  </si>
  <si>
    <t>Предварителни калкулации с Ексел за трансферния бюджет по данните на МОН за СПБ учащи се по ПН и актуализираните коефициенти по ПМС 328 и таблиците с удръжките и добавките на МОН по ПН:</t>
  </si>
  <si>
    <t>Таблица с добавките и удръжките. В програмата за бюджета добавките трябва да са с "-", а   удръжките са с "+"!</t>
  </si>
  <si>
    <t>Важно! Удръжките в аксеската програма и талица 2 на екселския файл трябва да са с "+", а добавките с "-", за да работи тя правилно!</t>
  </si>
  <si>
    <t>Да се провери дали в празните клетки е поставена 0!</t>
  </si>
  <si>
    <t>Ако удръжките на МОН по ПН са отчетени в предходните остатъци по ПН, същите не трябва да се въвеждат тук!</t>
  </si>
  <si>
    <t>Важно! Ако удръжките на МОН са отчетени в предходните остатъци или се поемат от Ректората, те не трябва да се калкулират и отчитат от мен, а трябва да са с нулеви стойности!</t>
  </si>
  <si>
    <t>Таблица 0 за синхронизиране на трансферният и изчисленият бюджет:</t>
  </si>
  <si>
    <t>нормиращ коефициент</t>
  </si>
  <si>
    <t>проф. Направление</t>
  </si>
  <si>
    <t>действителни коеф_ПМС_162_2001</t>
  </si>
  <si>
    <t>проф. направление</t>
  </si>
  <si>
    <t>нормирани коеф_ПМС_162_2001</t>
  </si>
  <si>
    <t>по мои изчисления</t>
  </si>
  <si>
    <t>Помощна таблица за нормиране на коеф. по ПМС 162 от 2001</t>
  </si>
  <si>
    <t>Важно! Данните за коеф. по ПМС 162 от 2001 на проф. Направления  и нормиращият коефициент  се нанасят в горната помощна табличка. Чрез тях се изчисляват нормираните коеф. по ПМС 162, които са в таблица 0 отляво. Стойността на норм. Коефициент се определя така, че да няма разлика между изчисления от мен бюджет и този по МОН.</t>
  </si>
  <si>
    <t>трябва да е 0</t>
  </si>
  <si>
    <t>БЮДЖЕТ НА МЕДИЦИНСКИ УНИВЕРСИТЕТ - СОФИЯ ЗА 2024 ГОДИНА</t>
  </si>
  <si>
    <t>Закон за бюджета/Уточнен план (УП) 2024 г.</t>
  </si>
  <si>
    <t>РЪКОВОДИТЕЛ ОТДЕЛ „ФЧР”,</t>
  </si>
  <si>
    <r>
      <t>Заложени по бюджет за</t>
    </r>
    <r>
      <rPr>
        <b/>
        <sz val="11"/>
        <color rgb="FFFF0000"/>
        <rFont val="Calibri"/>
        <family val="2"/>
        <charset val="204"/>
      </rPr>
      <t xml:space="preserve"> 2024</t>
    </r>
    <r>
      <rPr>
        <b/>
        <sz val="11"/>
        <color indexed="8"/>
        <rFont val="Calibri"/>
        <family val="2"/>
        <charset val="204"/>
      </rPr>
      <t xml:space="preserve"> - 3</t>
    </r>
  </si>
  <si>
    <r>
      <t xml:space="preserve">Заложени по бюджет за </t>
    </r>
    <r>
      <rPr>
        <b/>
        <sz val="11"/>
        <color rgb="FFFF0000"/>
        <rFont val="Calibri"/>
        <family val="2"/>
        <charset val="204"/>
      </rPr>
      <t>2024</t>
    </r>
    <r>
      <rPr>
        <b/>
        <sz val="11"/>
        <color indexed="8"/>
        <rFont val="Calibri"/>
        <family val="2"/>
        <charset val="204"/>
      </rPr>
      <t xml:space="preserve"> - 3</t>
    </r>
  </si>
  <si>
    <t>З В Е Н О</t>
  </si>
  <si>
    <t>На 01.01.2023  г.</t>
  </si>
  <si>
    <t>На 31.12.2023 г.</t>
  </si>
  <si>
    <t xml:space="preserve">            86 271 922,28     </t>
  </si>
  <si>
    <t>95 509 193,66</t>
  </si>
  <si>
    <t>Медицински факултет</t>
  </si>
  <si>
    <t xml:space="preserve">          100 017 423,93     </t>
  </si>
  <si>
    <t>101 418 548,68</t>
  </si>
  <si>
    <t xml:space="preserve">Факултет по дентална медицина </t>
  </si>
  <si>
    <t xml:space="preserve">              7 757 047,69     </t>
  </si>
  <si>
    <t>2 921 369,04</t>
  </si>
  <si>
    <t>Фармацевтичен факултет</t>
  </si>
  <si>
    <t xml:space="preserve">              3 381 958,13     </t>
  </si>
  <si>
    <t>968 168,81</t>
  </si>
  <si>
    <t>Факултет по обществено здраве</t>
  </si>
  <si>
    <t xml:space="preserve">                 537 141,14     </t>
  </si>
  <si>
    <t>576 049,47</t>
  </si>
  <si>
    <t xml:space="preserve">                 895 644,91     </t>
  </si>
  <si>
    <t>950 893,04</t>
  </si>
  <si>
    <t>МК – София</t>
  </si>
  <si>
    <t xml:space="preserve">                 346 784,07     </t>
  </si>
  <si>
    <t>406 262,74</t>
  </si>
  <si>
    <t xml:space="preserve">                 260 356,17     </t>
  </si>
  <si>
    <t>440 655,75</t>
  </si>
  <si>
    <t>Р Т Б</t>
  </si>
  <si>
    <t xml:space="preserve">                 106 221,43     </t>
  </si>
  <si>
    <t>163 773,75</t>
  </si>
  <si>
    <t xml:space="preserve">                 480 391,29     </t>
  </si>
  <si>
    <t>931 749,47</t>
  </si>
  <si>
    <t>Филиал – Враца</t>
  </si>
  <si>
    <t xml:space="preserve">                 255 868,33     </t>
  </si>
  <si>
    <t>385 328,78</t>
  </si>
  <si>
    <t>Почивна база – гр. Китен</t>
  </si>
  <si>
    <t xml:space="preserve">                   69 012,85     </t>
  </si>
  <si>
    <t>80 758,97</t>
  </si>
  <si>
    <t xml:space="preserve">       200 379 772,22     </t>
  </si>
  <si>
    <t>204 752 752,16</t>
  </si>
  <si>
    <t>Медицински университет - София-2024</t>
  </si>
  <si>
    <t xml:space="preserve">ОБЩО </t>
  </si>
  <si>
    <t>Покрити с излишък са всички утвърдени бюджети на звената, без тeзи на ФДМ и ФОЗ .</t>
  </si>
  <si>
    <t>Важно! След като се нормират коефициентите по 162 ПМС ги копирай отляво на горната таблица! След това щраквай върху тях, копирай ги от  полето за формули с всички дес. Знаци и ги поставяй в таблицата на програмата. В нея те трябва да са с всички дес. знаци, а не само с два!</t>
  </si>
  <si>
    <t>нормирани коефициенти за копиране</t>
  </si>
  <si>
    <t>Ако има удръжки, те се приспадат от трансферния бюджет на МОН.</t>
  </si>
  <si>
    <t>Ако това е коригираният бюджет на МОН, удръжките не се приспасат!</t>
  </si>
  <si>
    <t>Трябва да има поне един докторант на МФ в това ПН, за да работи програмата за изработка ан разпределението на бюджетите.</t>
  </si>
  <si>
    <t>Докторантите на другите звена си се поставят в тяхното си ПН - дори да са от ПН ХН или БН!</t>
  </si>
  <si>
    <t>Трансферен бюджет на МОН за МУ-София за 2024 г.</t>
  </si>
  <si>
    <t>Следва актуализиране на стойностите в жълтите полета на таблиците от първата страница на настоящия екселски файл - виж стр. "Справки бюджет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</si>
</sst>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л_в_._-;\-* #,##0.00\ _л_в_._-;_-* &quot;-&quot;??\ _л_в_._-;_-@_-"/>
    <numFmt numFmtId="165" formatCode="#,##0.0"/>
    <numFmt numFmtId="166" formatCode="#,##0.000"/>
    <numFmt numFmtId="167" formatCode="###,##0.00"/>
  </numFmts>
  <fonts count="57" x14ac:knownFonts="1">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sz val="10"/>
      <color indexed="8"/>
      <name val="Arial"/>
      <family val="2"/>
      <charset val="204"/>
    </font>
    <font>
      <sz val="11"/>
      <color indexed="8"/>
      <name val="Calibri"/>
      <family val="2"/>
      <charset val="204"/>
    </font>
    <font>
      <sz val="10"/>
      <color indexed="8"/>
      <name val="Arial"/>
      <family val="2"/>
      <charset val="204"/>
    </font>
    <font>
      <b/>
      <sz val="11"/>
      <color rgb="FF000066"/>
      <name val="Calibri"/>
      <family val="2"/>
      <charset val="204"/>
      <scheme val="minor"/>
    </font>
    <font>
      <b/>
      <sz val="11"/>
      <color rgb="FFFF0000"/>
      <name val="Calibri"/>
      <family val="2"/>
      <charset val="204"/>
      <scheme val="minor"/>
    </font>
    <font>
      <b/>
      <sz val="11"/>
      <color rgb="FFFF0000"/>
      <name val="Times New Roman"/>
      <family val="1"/>
      <charset val="204"/>
    </font>
    <font>
      <b/>
      <sz val="11"/>
      <color indexed="8"/>
      <name val="Calibri"/>
      <family val="2"/>
      <charset val="204"/>
    </font>
    <font>
      <sz val="14"/>
      <color theme="1"/>
      <name val="Times New Roman"/>
      <family val="1"/>
      <charset val="204"/>
    </font>
    <font>
      <sz val="11"/>
      <color theme="1"/>
      <name val="Times New Roman"/>
      <family val="1"/>
      <charset val="204"/>
    </font>
    <font>
      <b/>
      <sz val="11"/>
      <color theme="1"/>
      <name val="Times New Roman"/>
      <family val="1"/>
      <charset val="204"/>
    </font>
    <font>
      <sz val="10"/>
      <color theme="1"/>
      <name val="Times New Roman"/>
      <family val="1"/>
      <charset val="204"/>
    </font>
    <font>
      <sz val="10"/>
      <color rgb="FFFF0000"/>
      <name val="Times New Roman"/>
      <family val="1"/>
      <charset val="204"/>
    </font>
    <font>
      <sz val="11"/>
      <color rgb="FF000000"/>
      <name val="Times New Roman"/>
      <family val="1"/>
      <charset val="204"/>
    </font>
    <font>
      <b/>
      <sz val="11"/>
      <color rgb="FFFF0000"/>
      <name val="Calibri"/>
      <family val="2"/>
      <charset val="204"/>
    </font>
    <font>
      <b/>
      <sz val="10"/>
      <color rgb="FFFF0000"/>
      <name val="Times New Roman"/>
      <family val="1"/>
      <charset val="204"/>
    </font>
    <font>
      <sz val="10"/>
      <name val="Arial"/>
      <family val="2"/>
      <charset val="204"/>
    </font>
    <font>
      <b/>
      <sz val="12"/>
      <name val="Times New Roman"/>
      <family val="1"/>
    </font>
    <font>
      <b/>
      <sz val="10"/>
      <name val="Arial"/>
      <family val="2"/>
      <charset val="204"/>
    </font>
    <font>
      <i/>
      <sz val="12"/>
      <name val="Times New Roman"/>
      <family val="1"/>
    </font>
    <font>
      <i/>
      <sz val="12"/>
      <name val="Times New Roman"/>
      <family val="1"/>
      <charset val="204"/>
    </font>
    <font>
      <sz val="12"/>
      <name val="Times New Roman"/>
      <family val="1"/>
    </font>
    <font>
      <sz val="12"/>
      <name val="Times New Roman"/>
      <family val="1"/>
      <charset val="204"/>
    </font>
    <font>
      <sz val="12"/>
      <color rgb="FFFF0000"/>
      <name val="Times New Roman"/>
      <family val="1"/>
    </font>
    <font>
      <b/>
      <sz val="12"/>
      <name val="Times New Roman"/>
      <family val="1"/>
      <charset val="204"/>
    </font>
    <font>
      <sz val="11"/>
      <color indexed="8"/>
      <name val="Calibri"/>
      <family val="2"/>
      <charset val="204"/>
    </font>
    <font>
      <sz val="10"/>
      <color indexed="8"/>
      <name val="Arial"/>
      <family val="2"/>
      <charset val="204"/>
    </font>
    <font>
      <b/>
      <sz val="11"/>
      <name val="Calibri"/>
      <family val="2"/>
      <charset val="204"/>
      <scheme val="minor"/>
    </font>
    <font>
      <sz val="10"/>
      <color indexed="8"/>
      <name val="Times New Roman"/>
      <family val="1"/>
      <charset val="204"/>
    </font>
    <font>
      <sz val="12"/>
      <color theme="1"/>
      <name val="Times New Roman"/>
      <family val="1"/>
    </font>
    <font>
      <sz val="8"/>
      <name val="Arial"/>
      <family val="2"/>
      <charset val="204"/>
    </font>
    <font>
      <b/>
      <sz val="11"/>
      <color rgb="FFFF0000"/>
      <name val="Arial"/>
      <family val="2"/>
      <charset val="204"/>
    </font>
    <font>
      <b/>
      <sz val="8"/>
      <color rgb="FFFF0000"/>
      <name val="Arial"/>
      <family val="2"/>
      <charset val="204"/>
    </font>
    <font>
      <sz val="11"/>
      <name val="Calibri"/>
      <family val="2"/>
      <charset val="204"/>
    </font>
    <font>
      <sz val="11.5"/>
      <color theme="1"/>
      <name val="Arial"/>
      <family val="2"/>
      <charset val="204"/>
    </font>
    <font>
      <b/>
      <sz val="11.5"/>
      <color theme="1"/>
      <name val="Arial"/>
      <family val="2"/>
      <charset val="204"/>
    </font>
    <font>
      <sz val="11.5"/>
      <color rgb="FFFF0000"/>
      <name val="Arial"/>
      <family val="2"/>
      <charset val="204"/>
    </font>
    <font>
      <b/>
      <sz val="14"/>
      <color rgb="FFFF0000"/>
      <name val="Calibri"/>
      <family val="2"/>
      <charset val="204"/>
      <scheme val="minor"/>
    </font>
    <font>
      <sz val="11"/>
      <color rgb="FFFF0000"/>
      <name val="Times New Roman"/>
      <family val="1"/>
      <charset val="204"/>
    </font>
    <font>
      <sz val="10"/>
      <name val="Times New Roman"/>
      <family val="1"/>
      <charset val="204"/>
    </font>
    <font>
      <b/>
      <sz val="16"/>
      <color rgb="FFFF0000"/>
      <name val="Calibri"/>
      <family val="2"/>
      <charset val="204"/>
      <scheme val="minor"/>
    </font>
    <font>
      <sz val="11"/>
      <color indexed="8"/>
      <name val="Calibri"/>
      <family val="2"/>
      <charset val="204"/>
    </font>
    <font>
      <sz val="10"/>
      <color indexed="8"/>
      <name val="Arial"/>
      <family val="2"/>
      <charset val="204"/>
    </font>
    <font>
      <b/>
      <sz val="12"/>
      <color rgb="FFFF0000"/>
      <name val="Times New Roman"/>
      <family val="1"/>
    </font>
    <font>
      <b/>
      <sz val="10"/>
      <color rgb="FFFF0000"/>
      <name val="Arial"/>
      <family val="2"/>
      <charset val="204"/>
    </font>
    <font>
      <sz val="11"/>
      <color rgb="FFFF0000"/>
      <name val="Calibri"/>
      <family val="2"/>
      <charset val="204"/>
    </font>
    <font>
      <b/>
      <sz val="8"/>
      <name val="Arial"/>
      <family val="2"/>
      <charset val="204"/>
    </font>
    <font>
      <sz val="11"/>
      <color theme="1"/>
      <name val="Calibri"/>
      <family val="2"/>
      <charset val="204"/>
      <scheme val="minor"/>
    </font>
    <font>
      <b/>
      <sz val="11"/>
      <color rgb="FF002060"/>
      <name val="Calibri"/>
      <family val="2"/>
      <charset val="204"/>
      <scheme val="minor"/>
    </font>
    <font>
      <b/>
      <sz val="10"/>
      <color indexed="8"/>
      <name val="Times New Roman"/>
      <family val="1"/>
      <charset val="204"/>
    </font>
    <font>
      <b/>
      <sz val="10"/>
      <name val="Times New Roman"/>
      <family val="1"/>
      <charset val="204"/>
    </font>
    <font>
      <sz val="11"/>
      <color indexed="8"/>
      <name val="Calibri"/>
      <family val="2"/>
      <charset val="204"/>
    </font>
    <font>
      <sz val="10"/>
      <color indexed="8"/>
      <name val="Arial"/>
      <family val="2"/>
      <charset val="204"/>
    </font>
    <font>
      <b/>
      <sz val="11"/>
      <name val="Times New Roman"/>
      <family val="1"/>
      <charset val="204"/>
    </font>
    <font>
      <sz val="11"/>
      <name val="Times New Roman"/>
      <family val="1"/>
      <charset val="204"/>
    </font>
  </fonts>
  <fills count="14">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5"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22"/>
      </right>
      <top/>
      <bottom style="thin">
        <color indexed="22"/>
      </bottom>
      <diagonal/>
    </border>
    <border>
      <left/>
      <right style="thin">
        <color indexed="22"/>
      </right>
      <top style="thin">
        <color indexed="22"/>
      </top>
      <bottom style="thin">
        <color indexed="22"/>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right/>
      <top style="thin">
        <color indexed="22"/>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8"/>
      </left>
      <right style="thin">
        <color indexed="64"/>
      </right>
      <top style="thin">
        <color indexed="8"/>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7">
    <xf numFmtId="0" fontId="0" fillId="0" borderId="0"/>
    <xf numFmtId="0" fontId="3" fillId="0" borderId="0"/>
    <xf numFmtId="0" fontId="5" fillId="0" borderId="0"/>
    <xf numFmtId="0" fontId="3" fillId="0" borderId="0"/>
    <xf numFmtId="0" fontId="18" fillId="0" borderId="0"/>
    <xf numFmtId="0" fontId="28" fillId="0" borderId="0"/>
    <xf numFmtId="0" fontId="3" fillId="0" borderId="0"/>
    <xf numFmtId="0" fontId="3" fillId="0" borderId="0"/>
    <xf numFmtId="0" fontId="3" fillId="0" borderId="0"/>
    <xf numFmtId="0" fontId="3" fillId="0" borderId="0"/>
    <xf numFmtId="0" fontId="3" fillId="0" borderId="0"/>
    <xf numFmtId="0" fontId="44" fillId="0" borderId="0"/>
    <xf numFmtId="164" fontId="49" fillId="0" borderId="0" applyFont="0" applyFill="0" applyBorder="0" applyAlignment="0" applyProtection="0"/>
    <xf numFmtId="0" fontId="3" fillId="0" borderId="0"/>
    <xf numFmtId="0" fontId="54" fillId="0" borderId="0"/>
    <xf numFmtId="0" fontId="3" fillId="0" borderId="0"/>
    <xf numFmtId="0" fontId="54" fillId="0" borderId="0"/>
  </cellStyleXfs>
  <cellXfs count="311">
    <xf numFmtId="0" fontId="0" fillId="0" borderId="0" xfId="0"/>
    <xf numFmtId="2" fontId="0" fillId="0" borderId="0" xfId="0" applyNumberFormat="1"/>
    <xf numFmtId="2" fontId="1" fillId="0" borderId="0" xfId="0" applyNumberFormat="1" applyFont="1"/>
    <xf numFmtId="0" fontId="1" fillId="0" borderId="0" xfId="0" applyFont="1"/>
    <xf numFmtId="0" fontId="6" fillId="0" borderId="0" xfId="0" applyFont="1"/>
    <xf numFmtId="2" fontId="7" fillId="0" borderId="0" xfId="0" applyNumberFormat="1" applyFont="1"/>
    <xf numFmtId="2" fontId="7" fillId="0" borderId="1" xfId="0" applyNumberFormat="1" applyFont="1" applyBorder="1"/>
    <xf numFmtId="2" fontId="6" fillId="0" borderId="1" xfId="0" applyNumberFormat="1" applyFont="1" applyBorder="1"/>
    <xf numFmtId="0" fontId="9" fillId="0" borderId="1" xfId="2" applyFont="1" applyBorder="1" applyAlignment="1">
      <alignment wrapText="1"/>
    </xf>
    <xf numFmtId="0" fontId="2" fillId="0" borderId="1" xfId="0" applyFont="1" applyBorder="1"/>
    <xf numFmtId="0" fontId="7" fillId="0" borderId="0" xfId="0" applyFont="1" applyAlignment="1">
      <alignment horizontal="center"/>
    </xf>
    <xf numFmtId="0" fontId="2" fillId="0" borderId="1" xfId="0" applyFont="1" applyBorder="1" applyAlignment="1">
      <alignment wrapText="1"/>
    </xf>
    <xf numFmtId="0" fontId="11" fillId="0" borderId="0" xfId="0" applyFont="1"/>
    <xf numFmtId="0" fontId="11" fillId="0" borderId="1" xfId="0" applyFont="1" applyBorder="1" applyAlignment="1">
      <alignment wrapText="1"/>
    </xf>
    <xf numFmtId="0" fontId="11" fillId="0" borderId="1" xfId="0" applyFont="1" applyBorder="1"/>
    <xf numFmtId="0" fontId="11" fillId="0" borderId="1" xfId="0" applyFont="1" applyBorder="1" applyAlignment="1">
      <alignment horizontal="center"/>
    </xf>
    <xf numFmtId="0" fontId="11" fillId="3" borderId="1" xfId="0" applyFont="1" applyFill="1" applyBorder="1" applyAlignment="1">
      <alignment horizontal="center"/>
    </xf>
    <xf numFmtId="0" fontId="11" fillId="3" borderId="1" xfId="0" applyFont="1" applyFill="1" applyBorder="1" applyAlignment="1">
      <alignment horizontal="center" wrapText="1"/>
    </xf>
    <xf numFmtId="0" fontId="11" fillId="0" borderId="1" xfId="0" applyFont="1" applyBorder="1" applyAlignment="1">
      <alignment horizontal="center" wrapText="1"/>
    </xf>
    <xf numFmtId="0" fontId="11" fillId="3" borderId="1" xfId="0" applyFont="1" applyFill="1" applyBorder="1"/>
    <xf numFmtId="3" fontId="12" fillId="0" borderId="2" xfId="0" applyNumberFormat="1" applyFont="1" applyBorder="1"/>
    <xf numFmtId="3" fontId="13" fillId="0" borderId="1" xfId="0" applyNumberFormat="1" applyFont="1" applyBorder="1"/>
    <xf numFmtId="1" fontId="11" fillId="0" borderId="1" xfId="0" applyNumberFormat="1" applyFont="1" applyBorder="1"/>
    <xf numFmtId="1" fontId="11" fillId="4" borderId="1" xfId="0" applyNumberFormat="1" applyFont="1" applyFill="1" applyBorder="1" applyAlignment="1">
      <alignment horizontal="right" vertical="center"/>
    </xf>
    <xf numFmtId="0" fontId="12" fillId="0" borderId="2" xfId="0" applyFont="1" applyBorder="1"/>
    <xf numFmtId="1" fontId="11" fillId="3" borderId="1" xfId="0" applyNumberFormat="1" applyFont="1" applyFill="1" applyBorder="1" applyAlignment="1">
      <alignment horizontal="right" vertical="center"/>
    </xf>
    <xf numFmtId="0" fontId="13" fillId="3" borderId="1" xfId="0" applyFont="1" applyFill="1" applyBorder="1" applyAlignment="1">
      <alignment horizontal="right" vertical="center"/>
    </xf>
    <xf numFmtId="3" fontId="11" fillId="3" borderId="1" xfId="0" applyNumberFormat="1" applyFont="1" applyFill="1" applyBorder="1" applyAlignment="1">
      <alignment horizontal="right" vertical="center"/>
    </xf>
    <xf numFmtId="3" fontId="13" fillId="0" borderId="1" xfId="0" applyNumberFormat="1" applyFont="1" applyBorder="1" applyAlignment="1">
      <alignment horizontal="right" vertical="center"/>
    </xf>
    <xf numFmtId="3" fontId="13" fillId="3" borderId="1" xfId="0" applyNumberFormat="1" applyFont="1" applyFill="1" applyBorder="1"/>
    <xf numFmtId="0" fontId="11" fillId="5" borderId="1" xfId="0" applyFont="1" applyFill="1" applyBorder="1"/>
    <xf numFmtId="3" fontId="12" fillId="5" borderId="2" xfId="0" applyNumberFormat="1" applyFont="1" applyFill="1" applyBorder="1"/>
    <xf numFmtId="3" fontId="13" fillId="5" borderId="1" xfId="0" applyNumberFormat="1" applyFont="1" applyFill="1" applyBorder="1"/>
    <xf numFmtId="1" fontId="13" fillId="0" borderId="1" xfId="0" applyNumberFormat="1" applyFont="1" applyBorder="1"/>
    <xf numFmtId="1" fontId="13" fillId="3" borderId="1" xfId="0" applyNumberFormat="1" applyFont="1" applyFill="1" applyBorder="1"/>
    <xf numFmtId="0" fontId="15" fillId="0" borderId="1" xfId="0" applyFont="1" applyBorder="1"/>
    <xf numFmtId="0" fontId="13" fillId="3" borderId="1" xfId="0" applyFont="1" applyFill="1" applyBorder="1"/>
    <xf numFmtId="0" fontId="13" fillId="0" borderId="1" xfId="0" applyFont="1" applyBorder="1"/>
    <xf numFmtId="0" fontId="13" fillId="0" borderId="0" xfId="0" applyFont="1"/>
    <xf numFmtId="0" fontId="13" fillId="3" borderId="0" xfId="0" applyFont="1" applyFill="1"/>
    <xf numFmtId="49" fontId="11" fillId="0" borderId="1" xfId="0" applyNumberFormat="1" applyFont="1" applyBorder="1"/>
    <xf numFmtId="3" fontId="12" fillId="0" borderId="1" xfId="0" applyNumberFormat="1" applyFont="1" applyBorder="1"/>
    <xf numFmtId="3" fontId="11" fillId="0" borderId="0" xfId="0" applyNumberFormat="1" applyFont="1"/>
    <xf numFmtId="3" fontId="13" fillId="0" borderId="0" xfId="0" applyNumberFormat="1" applyFont="1"/>
    <xf numFmtId="3" fontId="13" fillId="3" borderId="0" xfId="0" applyNumberFormat="1" applyFont="1" applyFill="1"/>
    <xf numFmtId="3" fontId="8" fillId="6" borderId="1" xfId="0" applyNumberFormat="1" applyFont="1" applyFill="1" applyBorder="1"/>
    <xf numFmtId="0" fontId="7" fillId="0" borderId="1" xfId="0" applyFont="1" applyBorder="1"/>
    <xf numFmtId="0" fontId="7" fillId="0" borderId="0" xfId="0" applyFont="1"/>
    <xf numFmtId="2" fontId="1" fillId="0" borderId="1" xfId="0" applyNumberFormat="1" applyFont="1" applyBorder="1"/>
    <xf numFmtId="2" fontId="0" fillId="0" borderId="1" xfId="0" applyNumberFormat="1" applyBorder="1"/>
    <xf numFmtId="0" fontId="9" fillId="0" borderId="1" xfId="1" applyFont="1" applyBorder="1" applyAlignment="1">
      <alignment wrapText="1"/>
    </xf>
    <xf numFmtId="1" fontId="7" fillId="0" borderId="1" xfId="0" applyNumberFormat="1" applyFont="1" applyBorder="1"/>
    <xf numFmtId="2" fontId="2" fillId="0" borderId="0" xfId="0" applyNumberFormat="1" applyFont="1"/>
    <xf numFmtId="3" fontId="7" fillId="0" borderId="1" xfId="0" applyNumberFormat="1" applyFont="1" applyBorder="1"/>
    <xf numFmtId="2" fontId="13" fillId="0" borderId="1" xfId="0" applyNumberFormat="1" applyFont="1" applyBorder="1"/>
    <xf numFmtId="0" fontId="18" fillId="0" borderId="0" xfId="4"/>
    <xf numFmtId="0" fontId="19" fillId="0" borderId="9" xfId="4" applyFont="1" applyBorder="1" applyAlignment="1">
      <alignment vertical="center" wrapText="1"/>
    </xf>
    <xf numFmtId="0" fontId="19" fillId="0" borderId="9" xfId="4" applyFont="1" applyBorder="1" applyAlignment="1">
      <alignment horizontal="left" vertical="center" wrapText="1"/>
    </xf>
    <xf numFmtId="0" fontId="20" fillId="0" borderId="1" xfId="4" applyFont="1" applyBorder="1" applyAlignment="1">
      <alignment horizontal="center" vertical="center" wrapText="1"/>
    </xf>
    <xf numFmtId="0" fontId="22" fillId="0" borderId="1" xfId="4" applyFont="1" applyBorder="1" applyAlignment="1">
      <alignment horizontal="center"/>
    </xf>
    <xf numFmtId="0" fontId="21" fillId="0" borderId="1" xfId="4" applyFont="1" applyBorder="1" applyAlignment="1">
      <alignment horizontal="left"/>
    </xf>
    <xf numFmtId="0" fontId="18" fillId="0" borderId="1" xfId="4" applyBorder="1"/>
    <xf numFmtId="0" fontId="20" fillId="0" borderId="1" xfId="4" applyFont="1" applyBorder="1" applyAlignment="1">
      <alignment horizontal="center"/>
    </xf>
    <xf numFmtId="0" fontId="23" fillId="0" borderId="1" xfId="4" applyFont="1" applyBorder="1" applyAlignment="1">
      <alignment horizontal="left"/>
    </xf>
    <xf numFmtId="165" fontId="23" fillId="0" borderId="1" xfId="4" applyNumberFormat="1" applyFont="1" applyBorder="1" applyAlignment="1">
      <alignment horizontal="right"/>
    </xf>
    <xf numFmtId="0" fontId="24" fillId="0" borderId="1" xfId="4" applyFont="1" applyBorder="1" applyAlignment="1">
      <alignment horizontal="left"/>
    </xf>
    <xf numFmtId="0" fontId="23" fillId="0" borderId="1" xfId="4" applyFont="1" applyBorder="1" applyAlignment="1">
      <alignment horizontal="left" wrapText="1"/>
    </xf>
    <xf numFmtId="0" fontId="20" fillId="0" borderId="0" xfId="4" applyFont="1" applyAlignment="1">
      <alignment horizontal="center"/>
    </xf>
    <xf numFmtId="0" fontId="7" fillId="0" borderId="8" xfId="0" applyFont="1" applyBorder="1"/>
    <xf numFmtId="2" fontId="7" fillId="0" borderId="8" xfId="0" applyNumberFormat="1" applyFont="1" applyBorder="1"/>
    <xf numFmtId="0" fontId="9" fillId="0" borderId="8" xfId="2" applyFont="1" applyBorder="1" applyAlignment="1">
      <alignment wrapText="1"/>
    </xf>
    <xf numFmtId="0" fontId="0" fillId="0" borderId="1" xfId="0" applyBorder="1" applyAlignment="1">
      <alignment horizontal="center" wrapText="1"/>
    </xf>
    <xf numFmtId="0" fontId="0" fillId="0" borderId="9" xfId="0" applyBorder="1" applyAlignment="1">
      <alignment horizontal="center" wrapText="1"/>
    </xf>
    <xf numFmtId="0" fontId="4" fillId="0" borderId="7" xfId="3" applyFont="1" applyBorder="1" applyAlignment="1">
      <alignment horizontal="center" wrapText="1"/>
    </xf>
    <xf numFmtId="2" fontId="27" fillId="3" borderId="1" xfId="5" applyNumberFormat="1" applyFont="1" applyFill="1" applyBorder="1" applyAlignment="1">
      <alignment horizontal="right" wrapText="1"/>
    </xf>
    <xf numFmtId="2" fontId="9" fillId="3" borderId="6" xfId="5" applyNumberFormat="1" applyFont="1" applyFill="1" applyBorder="1" applyAlignment="1">
      <alignment horizontal="right" wrapText="1"/>
    </xf>
    <xf numFmtId="2" fontId="9" fillId="3" borderId="1" xfId="5" applyNumberFormat="1" applyFont="1" applyFill="1" applyBorder="1" applyAlignment="1">
      <alignment horizontal="right" wrapText="1"/>
    </xf>
    <xf numFmtId="2" fontId="29" fillId="0" borderId="1" xfId="0" applyNumberFormat="1" applyFont="1" applyBorder="1"/>
    <xf numFmtId="4" fontId="17" fillId="0" borderId="0" xfId="0" applyNumberFormat="1" applyFont="1"/>
    <xf numFmtId="3" fontId="0" fillId="5" borderId="1" xfId="0" applyNumberFormat="1" applyFill="1" applyBorder="1"/>
    <xf numFmtId="3" fontId="0" fillId="3" borderId="1" xfId="0" applyNumberFormat="1" applyFill="1" applyBorder="1"/>
    <xf numFmtId="3" fontId="0" fillId="0" borderId="1" xfId="0" applyNumberFormat="1" applyBorder="1"/>
    <xf numFmtId="0" fontId="0" fillId="0" borderId="1" xfId="0" applyBorder="1" applyAlignment="1">
      <alignment horizontal="center"/>
    </xf>
    <xf numFmtId="0" fontId="18" fillId="0" borderId="0" xfId="4" applyAlignment="1">
      <alignment horizontal="left"/>
    </xf>
    <xf numFmtId="0" fontId="20" fillId="0" borderId="0" xfId="4" applyFont="1" applyAlignment="1">
      <alignment horizontal="right"/>
    </xf>
    <xf numFmtId="0" fontId="24" fillId="7" borderId="1" xfId="4" applyFont="1" applyFill="1" applyBorder="1" applyAlignment="1">
      <alignment horizontal="left"/>
    </xf>
    <xf numFmtId="0" fontId="23" fillId="8" borderId="1" xfId="4" applyFont="1" applyFill="1" applyBorder="1" applyAlignment="1">
      <alignment horizontal="left"/>
    </xf>
    <xf numFmtId="0" fontId="31" fillId="7" borderId="1" xfId="4" applyFont="1" applyFill="1" applyBorder="1" applyAlignment="1">
      <alignment horizontal="left"/>
    </xf>
    <xf numFmtId="2" fontId="29" fillId="0" borderId="0" xfId="0" applyNumberFormat="1" applyFont="1"/>
    <xf numFmtId="0" fontId="16" fillId="0" borderId="9" xfId="1" applyFont="1" applyBorder="1" applyAlignment="1">
      <alignment wrapText="1"/>
    </xf>
    <xf numFmtId="0" fontId="0" fillId="0" borderId="1" xfId="0" applyBorder="1"/>
    <xf numFmtId="3" fontId="8" fillId="0" borderId="0" xfId="0" applyNumberFormat="1" applyFont="1"/>
    <xf numFmtId="0" fontId="32" fillId="0" borderId="0" xfId="0" applyFont="1"/>
    <xf numFmtId="4" fontId="35" fillId="3" borderId="1" xfId="0" applyNumberFormat="1" applyFont="1" applyFill="1" applyBorder="1" applyAlignment="1">
      <alignment vertical="center" wrapText="1"/>
    </xf>
    <xf numFmtId="2" fontId="32" fillId="0" borderId="1" xfId="0" applyNumberFormat="1" applyFont="1" applyBorder="1"/>
    <xf numFmtId="0" fontId="32" fillId="0" borderId="1" xfId="0" applyFont="1" applyBorder="1" applyAlignment="1">
      <alignment wrapText="1"/>
    </xf>
    <xf numFmtId="2" fontId="34" fillId="3" borderId="1" xfId="0" applyNumberFormat="1" applyFont="1" applyFill="1" applyBorder="1"/>
    <xf numFmtId="0" fontId="34" fillId="3" borderId="1" xfId="0" applyFont="1" applyFill="1" applyBorder="1" applyAlignment="1">
      <alignment horizontal="right"/>
    </xf>
    <xf numFmtId="4" fontId="34" fillId="3" borderId="1" xfId="0" applyNumberFormat="1" applyFont="1" applyFill="1" applyBorder="1"/>
    <xf numFmtId="2" fontId="34" fillId="0" borderId="1" xfId="0" applyNumberFormat="1" applyFont="1" applyBorder="1"/>
    <xf numFmtId="0" fontId="32" fillId="0" borderId="1" xfId="0" applyFont="1" applyBorder="1" applyAlignment="1">
      <alignment horizontal="center"/>
    </xf>
    <xf numFmtId="0" fontId="34" fillId="0" borderId="1" xfId="0" applyFont="1" applyBorder="1" applyAlignment="1">
      <alignment wrapText="1"/>
    </xf>
    <xf numFmtId="0" fontId="32" fillId="0" borderId="8" xfId="0" applyFont="1" applyBorder="1" applyAlignment="1">
      <alignment wrapText="1"/>
    </xf>
    <xf numFmtId="0" fontId="4" fillId="0" borderId="0" xfId="8" applyFont="1" applyAlignment="1">
      <alignment horizontal="center"/>
    </xf>
    <xf numFmtId="2" fontId="4" fillId="0" borderId="17" xfId="8" applyNumberFormat="1" applyFont="1" applyBorder="1" applyAlignment="1">
      <alignment horizontal="right" wrapText="1"/>
    </xf>
    <xf numFmtId="2" fontId="4" fillId="0" borderId="18" xfId="8" applyNumberFormat="1" applyFont="1" applyBorder="1" applyAlignment="1">
      <alignment horizontal="right" wrapText="1"/>
    </xf>
    <xf numFmtId="2" fontId="4" fillId="0" borderId="19" xfId="8" applyNumberFormat="1" applyFont="1" applyBorder="1" applyAlignment="1">
      <alignment horizontal="right" wrapText="1"/>
    </xf>
    <xf numFmtId="2" fontId="16" fillId="0" borderId="1" xfId="8" applyNumberFormat="1" applyFont="1" applyBorder="1" applyAlignment="1">
      <alignment horizontal="right" wrapText="1"/>
    </xf>
    <xf numFmtId="2" fontId="34" fillId="0" borderId="1" xfId="0" applyNumberFormat="1" applyFont="1" applyBorder="1" applyAlignment="1">
      <alignment wrapText="1"/>
    </xf>
    <xf numFmtId="2" fontId="16" fillId="0" borderId="1" xfId="8" applyNumberFormat="1" applyFont="1" applyBorder="1" applyAlignment="1">
      <alignment horizontal="center" wrapText="1"/>
    </xf>
    <xf numFmtId="0" fontId="7" fillId="0" borderId="2" xfId="0" applyFont="1" applyBorder="1"/>
    <xf numFmtId="0" fontId="0" fillId="0" borderId="3" xfId="0" applyBorder="1"/>
    <xf numFmtId="0" fontId="0" fillId="0" borderId="4" xfId="0" applyBorder="1"/>
    <xf numFmtId="0" fontId="4" fillId="0" borderId="20" xfId="1" applyFont="1" applyBorder="1" applyAlignment="1">
      <alignment horizontal="right" wrapText="1"/>
    </xf>
    <xf numFmtId="2" fontId="4" fillId="0" borderId="0" xfId="7" applyNumberFormat="1" applyFont="1" applyAlignment="1">
      <alignment horizontal="right" wrapText="1"/>
    </xf>
    <xf numFmtId="0" fontId="4" fillId="0" borderId="0" xfId="9" applyFont="1" applyAlignment="1">
      <alignment horizontal="center" wrapText="1"/>
    </xf>
    <xf numFmtId="0" fontId="4" fillId="0" borderId="0" xfId="7" applyFont="1" applyAlignment="1">
      <alignment horizontal="center" wrapText="1"/>
    </xf>
    <xf numFmtId="0" fontId="32" fillId="7" borderId="0" xfId="0" applyFont="1" applyFill="1"/>
    <xf numFmtId="0" fontId="0" fillId="3" borderId="0" xfId="0" applyFill="1"/>
    <xf numFmtId="0" fontId="0" fillId="7" borderId="0" xfId="0" applyFill="1"/>
    <xf numFmtId="0" fontId="1" fillId="0" borderId="0" xfId="0" applyFont="1" applyAlignment="1">
      <alignment horizontal="center" wrapText="1"/>
    </xf>
    <xf numFmtId="0" fontId="9" fillId="0" borderId="6" xfId="6" applyFont="1" applyBorder="1" applyAlignment="1">
      <alignment wrapText="1"/>
    </xf>
    <xf numFmtId="0" fontId="4" fillId="0" borderId="10" xfId="1" applyFont="1" applyBorder="1" applyAlignment="1">
      <alignment wrapText="1"/>
    </xf>
    <xf numFmtId="0" fontId="1" fillId="0" borderId="0" xfId="0" applyFont="1" applyAlignment="1">
      <alignment wrapText="1"/>
    </xf>
    <xf numFmtId="0" fontId="4" fillId="0" borderId="0" xfId="1" applyFont="1" applyAlignment="1">
      <alignment wrapText="1"/>
    </xf>
    <xf numFmtId="0" fontId="0" fillId="3" borderId="1" xfId="0" applyFill="1" applyBorder="1"/>
    <xf numFmtId="4" fontId="2" fillId="0" borderId="1" xfId="0" applyNumberFormat="1" applyFont="1" applyBorder="1"/>
    <xf numFmtId="2" fontId="2" fillId="0" borderId="1" xfId="0" applyNumberFormat="1" applyFont="1" applyBorder="1"/>
    <xf numFmtId="2" fontId="4" fillId="3" borderId="1" xfId="1" applyNumberFormat="1" applyFont="1" applyFill="1" applyBorder="1" applyAlignment="1">
      <alignment horizontal="right" wrapText="1"/>
    </xf>
    <xf numFmtId="2" fontId="4" fillId="3" borderId="1" xfId="3" applyNumberFormat="1" applyFont="1" applyFill="1" applyBorder="1" applyAlignment="1">
      <alignment horizontal="right" wrapText="1"/>
    </xf>
    <xf numFmtId="0" fontId="4" fillId="0" borderId="1" xfId="6" applyFont="1" applyBorder="1" applyAlignment="1">
      <alignment wrapText="1"/>
    </xf>
    <xf numFmtId="0" fontId="38" fillId="0" borderId="0" xfId="0" applyFont="1" applyAlignment="1">
      <alignment vertical="center"/>
    </xf>
    <xf numFmtId="0" fontId="36" fillId="0" borderId="0" xfId="0" applyFont="1" applyAlignment="1">
      <alignment vertical="center"/>
    </xf>
    <xf numFmtId="0" fontId="7" fillId="3" borderId="1" xfId="0" applyFont="1" applyFill="1" applyBorder="1"/>
    <xf numFmtId="0" fontId="39" fillId="0" borderId="0" xfId="0" applyFont="1"/>
    <xf numFmtId="0" fontId="7" fillId="3" borderId="0" xfId="0" applyFont="1" applyFill="1"/>
    <xf numFmtId="0" fontId="7" fillId="9" borderId="0" xfId="0" applyFont="1" applyFill="1"/>
    <xf numFmtId="0" fontId="0" fillId="9" borderId="0" xfId="0" applyFill="1"/>
    <xf numFmtId="0" fontId="0" fillId="0" borderId="0" xfId="0" applyAlignment="1">
      <alignment wrapText="1"/>
    </xf>
    <xf numFmtId="4" fontId="17" fillId="3" borderId="2" xfId="0" applyNumberFormat="1" applyFont="1" applyFill="1" applyBorder="1" applyAlignment="1">
      <alignment wrapText="1"/>
    </xf>
    <xf numFmtId="2" fontId="2" fillId="0" borderId="0" xfId="0" applyNumberFormat="1" applyFont="1" applyAlignment="1">
      <alignment wrapText="1"/>
    </xf>
    <xf numFmtId="0" fontId="0" fillId="3" borderId="0" xfId="0" applyFill="1" applyAlignment="1">
      <alignment wrapText="1"/>
    </xf>
    <xf numFmtId="1" fontId="11" fillId="5" borderId="1" xfId="0" applyNumberFormat="1" applyFont="1" applyFill="1" applyBorder="1" applyAlignment="1">
      <alignment horizontal="right" vertical="center"/>
    </xf>
    <xf numFmtId="3" fontId="14" fillId="5" borderId="1" xfId="0" applyNumberFormat="1" applyFont="1" applyFill="1" applyBorder="1"/>
    <xf numFmtId="0" fontId="11" fillId="0" borderId="0" xfId="0" applyFont="1" applyAlignment="1">
      <alignment horizontal="left"/>
    </xf>
    <xf numFmtId="0" fontId="39" fillId="3" borderId="0" xfId="0" applyFont="1" applyFill="1"/>
    <xf numFmtId="3" fontId="11" fillId="0" borderId="2" xfId="0" applyNumberFormat="1" applyFont="1" applyBorder="1"/>
    <xf numFmtId="0" fontId="40" fillId="5" borderId="1" xfId="0" applyFont="1" applyFill="1" applyBorder="1"/>
    <xf numFmtId="49" fontId="40" fillId="5" borderId="1" xfId="0" applyNumberFormat="1" applyFont="1" applyFill="1" applyBorder="1"/>
    <xf numFmtId="3" fontId="41" fillId="5" borderId="1" xfId="0" applyNumberFormat="1" applyFont="1" applyFill="1" applyBorder="1" applyAlignment="1">
      <alignment horizontal="right" vertical="center"/>
    </xf>
    <xf numFmtId="3" fontId="14" fillId="5" borderId="1" xfId="0" applyNumberFormat="1" applyFont="1" applyFill="1" applyBorder="1" applyAlignment="1">
      <alignment horizontal="right" vertical="center"/>
    </xf>
    <xf numFmtId="3" fontId="41" fillId="5" borderId="1" xfId="0" applyNumberFormat="1" applyFont="1" applyFill="1" applyBorder="1"/>
    <xf numFmtId="3" fontId="11" fillId="5" borderId="2" xfId="0" applyNumberFormat="1" applyFont="1" applyFill="1" applyBorder="1"/>
    <xf numFmtId="3" fontId="11" fillId="0" borderId="1" xfId="0" applyNumberFormat="1" applyFont="1" applyBorder="1"/>
    <xf numFmtId="4" fontId="0" fillId="0" borderId="0" xfId="0" applyNumberFormat="1"/>
    <xf numFmtId="167" fontId="0" fillId="0" borderId="0" xfId="0" applyNumberFormat="1"/>
    <xf numFmtId="0" fontId="2" fillId="0" borderId="0" xfId="0" applyFont="1"/>
    <xf numFmtId="0" fontId="2" fillId="0" borderId="0" xfId="0" applyFont="1" applyAlignment="1">
      <alignment horizontal="center"/>
    </xf>
    <xf numFmtId="0" fontId="42" fillId="0" borderId="0" xfId="0" applyFont="1"/>
    <xf numFmtId="0" fontId="0" fillId="0" borderId="1" xfId="0" applyBorder="1" applyAlignment="1">
      <alignment wrapText="1"/>
    </xf>
    <xf numFmtId="0" fontId="4" fillId="2" borderId="9" xfId="1" applyFont="1" applyFill="1" applyBorder="1" applyAlignment="1">
      <alignment horizontal="center"/>
    </xf>
    <xf numFmtId="0" fontId="43" fillId="0" borderId="0" xfId="11" applyFont="1" applyAlignment="1">
      <alignment wrapText="1"/>
    </xf>
    <xf numFmtId="0" fontId="43" fillId="0" borderId="0" xfId="11" applyFont="1" applyAlignment="1">
      <alignment horizontal="right" wrapText="1"/>
    </xf>
    <xf numFmtId="0" fontId="0" fillId="10" borderId="0" xfId="0" applyFill="1"/>
    <xf numFmtId="0" fontId="7" fillId="0" borderId="9" xfId="0" applyFont="1" applyBorder="1" applyAlignment="1">
      <alignment horizontal="center"/>
    </xf>
    <xf numFmtId="0" fontId="7" fillId="0" borderId="8" xfId="0" applyFont="1" applyBorder="1" applyAlignment="1">
      <alignment horizontal="center"/>
    </xf>
    <xf numFmtId="0" fontId="1" fillId="0" borderId="1" xfId="0" applyFont="1" applyBorder="1" applyAlignment="1">
      <alignment horizontal="center"/>
    </xf>
    <xf numFmtId="165" fontId="23" fillId="3" borderId="1" xfId="4" applyNumberFormat="1" applyFont="1" applyFill="1" applyBorder="1" applyAlignment="1">
      <alignment horizontal="right"/>
    </xf>
    <xf numFmtId="0" fontId="46" fillId="3" borderId="1" xfId="4" applyFont="1" applyFill="1" applyBorder="1" applyAlignment="1">
      <alignment horizontal="left"/>
    </xf>
    <xf numFmtId="0" fontId="20" fillId="3" borderId="0" xfId="4" applyFont="1" applyFill="1"/>
    <xf numFmtId="0" fontId="2" fillId="0" borderId="1" xfId="0" applyFont="1" applyBorder="1" applyAlignment="1">
      <alignment horizontal="center"/>
    </xf>
    <xf numFmtId="2" fontId="47" fillId="0" borderId="1" xfId="1" applyNumberFormat="1" applyFont="1" applyBorder="1" applyAlignment="1">
      <alignment horizontal="right" wrapText="1"/>
    </xf>
    <xf numFmtId="0" fontId="11" fillId="3" borderId="1" xfId="0" applyFont="1" applyFill="1" applyBorder="1" applyAlignment="1">
      <alignment horizontal="center" vertical="center" wrapText="1"/>
    </xf>
    <xf numFmtId="0" fontId="11" fillId="5" borderId="1" xfId="0" applyFont="1" applyFill="1" applyBorder="1" applyAlignment="1">
      <alignment horizontal="center" wrapText="1"/>
    </xf>
    <xf numFmtId="3" fontId="0" fillId="11" borderId="1" xfId="0" applyNumberFormat="1" applyFill="1" applyBorder="1"/>
    <xf numFmtId="1" fontId="11" fillId="11" borderId="1" xfId="0" applyNumberFormat="1" applyFont="1" applyFill="1" applyBorder="1" applyAlignment="1">
      <alignment horizontal="right" vertical="center"/>
    </xf>
    <xf numFmtId="3" fontId="13" fillId="3" borderId="1" xfId="0" applyNumberFormat="1" applyFont="1" applyFill="1" applyBorder="1" applyAlignment="1">
      <alignment horizontal="right" vertical="center"/>
    </xf>
    <xf numFmtId="3" fontId="13" fillId="11" borderId="1" xfId="0" applyNumberFormat="1" applyFont="1" applyFill="1" applyBorder="1"/>
    <xf numFmtId="1" fontId="13" fillId="5" borderId="1" xfId="0" applyNumberFormat="1" applyFont="1" applyFill="1" applyBorder="1"/>
    <xf numFmtId="1" fontId="13" fillId="11" borderId="1" xfId="0" applyNumberFormat="1" applyFont="1" applyFill="1" applyBorder="1"/>
    <xf numFmtId="0" fontId="13" fillId="11" borderId="1" xfId="0" applyFont="1" applyFill="1" applyBorder="1"/>
    <xf numFmtId="0" fontId="13" fillId="5" borderId="0" xfId="0" applyFont="1" applyFill="1"/>
    <xf numFmtId="0" fontId="13" fillId="11" borderId="0" xfId="0" applyFont="1" applyFill="1"/>
    <xf numFmtId="3" fontId="13" fillId="5" borderId="0" xfId="0" applyNumberFormat="1" applyFont="1" applyFill="1"/>
    <xf numFmtId="3" fontId="13" fillId="11" borderId="0" xfId="0" applyNumberFormat="1" applyFont="1" applyFill="1"/>
    <xf numFmtId="3" fontId="14" fillId="3" borderId="1" xfId="0" applyNumberFormat="1" applyFont="1" applyFill="1" applyBorder="1"/>
    <xf numFmtId="0" fontId="11" fillId="12" borderId="1" xfId="0" applyFont="1" applyFill="1" applyBorder="1"/>
    <xf numFmtId="3" fontId="11" fillId="5" borderId="1" xfId="0" applyNumberFormat="1" applyFont="1" applyFill="1" applyBorder="1"/>
    <xf numFmtId="3" fontId="12" fillId="5" borderId="1" xfId="0" applyNumberFormat="1" applyFont="1" applyFill="1" applyBorder="1"/>
    <xf numFmtId="3" fontId="8" fillId="5" borderId="1" xfId="0" applyNumberFormat="1" applyFont="1" applyFill="1" applyBorder="1"/>
    <xf numFmtId="0" fontId="8" fillId="3" borderId="1" xfId="0" applyFont="1" applyFill="1" applyBorder="1"/>
    <xf numFmtId="0" fontId="2" fillId="3" borderId="1" xfId="0" applyFont="1" applyFill="1" applyBorder="1"/>
    <xf numFmtId="49" fontId="19" fillId="0" borderId="1" xfId="4" applyNumberFormat="1" applyFont="1" applyBorder="1" applyAlignment="1">
      <alignment horizontal="center"/>
    </xf>
    <xf numFmtId="0" fontId="26" fillId="0" borderId="1" xfId="4" applyFont="1" applyBorder="1" applyAlignment="1">
      <alignment horizontal="left"/>
    </xf>
    <xf numFmtId="4" fontId="45" fillId="0" borderId="1" xfId="4" applyNumberFormat="1" applyFont="1" applyBorder="1" applyAlignment="1">
      <alignment horizontal="right"/>
    </xf>
    <xf numFmtId="166" fontId="23" fillId="0" borderId="1" xfId="4" applyNumberFormat="1" applyFont="1" applyBorder="1" applyAlignment="1">
      <alignment horizontal="right"/>
    </xf>
    <xf numFmtId="166" fontId="25" fillId="0" borderId="1" xfId="4" applyNumberFormat="1" applyFont="1" applyBorder="1" applyAlignment="1">
      <alignment horizontal="right"/>
    </xf>
    <xf numFmtId="4" fontId="23" fillId="0" borderId="1" xfId="4" applyNumberFormat="1" applyFont="1" applyBorder="1" applyAlignment="1">
      <alignment horizontal="right"/>
    </xf>
    <xf numFmtId="2" fontId="48" fillId="3" borderId="1" xfId="0" applyNumberFormat="1" applyFont="1" applyFill="1" applyBorder="1"/>
    <xf numFmtId="2" fontId="48" fillId="0" borderId="1" xfId="0" applyNumberFormat="1" applyFont="1" applyBorder="1"/>
    <xf numFmtId="4" fontId="7" fillId="0" borderId="1" xfId="0" applyNumberFormat="1" applyFont="1" applyBorder="1"/>
    <xf numFmtId="0" fontId="0" fillId="0" borderId="9" xfId="0" applyBorder="1" applyAlignment="1">
      <alignment horizontal="center"/>
    </xf>
    <xf numFmtId="0" fontId="4" fillId="0" borderId="0" xfId="10" applyFont="1" applyAlignment="1">
      <alignment wrapText="1"/>
    </xf>
    <xf numFmtId="2" fontId="4" fillId="0" borderId="0" xfId="10" applyNumberFormat="1" applyFont="1" applyAlignment="1">
      <alignment horizontal="right" wrapText="1"/>
    </xf>
    <xf numFmtId="0" fontId="4" fillId="0" borderId="0" xfId="10" applyFont="1" applyAlignment="1">
      <alignment horizontal="center"/>
    </xf>
    <xf numFmtId="0" fontId="4" fillId="0" borderId="1" xfId="1" applyFont="1" applyBorder="1" applyAlignment="1">
      <alignment wrapText="1"/>
    </xf>
    <xf numFmtId="0" fontId="1" fillId="3" borderId="0" xfId="0" applyFont="1" applyFill="1" applyAlignment="1">
      <alignment wrapText="1"/>
    </xf>
    <xf numFmtId="0" fontId="1" fillId="3" borderId="0" xfId="0" applyFont="1" applyFill="1" applyAlignment="1">
      <alignment horizontal="center" wrapText="1"/>
    </xf>
    <xf numFmtId="164" fontId="0" fillId="0" borderId="0" xfId="12" applyFont="1"/>
    <xf numFmtId="4" fontId="23" fillId="0" borderId="0" xfId="4" applyNumberFormat="1" applyFont="1" applyAlignment="1">
      <alignment horizontal="right"/>
    </xf>
    <xf numFmtId="0" fontId="1" fillId="0" borderId="1" xfId="0" applyFont="1" applyBorder="1"/>
    <xf numFmtId="166" fontId="23" fillId="3" borderId="1" xfId="4" applyNumberFormat="1" applyFont="1" applyFill="1" applyBorder="1" applyAlignment="1">
      <alignment horizontal="right"/>
    </xf>
    <xf numFmtId="0" fontId="7" fillId="0" borderId="23" xfId="0" applyFont="1" applyBorder="1"/>
    <xf numFmtId="2" fontId="16" fillId="3" borderId="23" xfId="1" applyNumberFormat="1" applyFont="1" applyFill="1" applyBorder="1" applyAlignment="1">
      <alignment horizontal="right" wrapText="1"/>
    </xf>
    <xf numFmtId="0" fontId="16" fillId="0" borderId="7" xfId="3" applyFont="1" applyBorder="1" applyAlignment="1">
      <alignment horizontal="center" wrapText="1"/>
    </xf>
    <xf numFmtId="2" fontId="47" fillId="3" borderId="1" xfId="1" applyNumberFormat="1" applyFont="1" applyFill="1" applyBorder="1" applyAlignment="1">
      <alignment horizontal="right" wrapText="1"/>
    </xf>
    <xf numFmtId="0" fontId="16" fillId="0" borderId="6" xfId="1" applyFont="1" applyBorder="1" applyAlignment="1">
      <alignment wrapText="1"/>
    </xf>
    <xf numFmtId="0" fontId="16" fillId="0" borderId="24" xfId="3" applyFont="1" applyBorder="1" applyAlignment="1">
      <alignment horizontal="center" wrapText="1"/>
    </xf>
    <xf numFmtId="3" fontId="51" fillId="5" borderId="25" xfId="0" applyNumberFormat="1" applyFont="1" applyFill="1" applyBorder="1" applyAlignment="1">
      <alignment vertical="top"/>
    </xf>
    <xf numFmtId="3" fontId="52" fillId="3" borderId="26" xfId="0" applyNumberFormat="1" applyFont="1" applyFill="1" applyBorder="1" applyAlignment="1">
      <alignment vertical="top"/>
    </xf>
    <xf numFmtId="3" fontId="52" fillId="3" borderId="1" xfId="0" applyNumberFormat="1" applyFont="1" applyFill="1" applyBorder="1" applyAlignment="1">
      <alignment vertical="top"/>
    </xf>
    <xf numFmtId="3" fontId="52" fillId="5" borderId="1" xfId="0" applyNumberFormat="1" applyFont="1" applyFill="1" applyBorder="1" applyAlignment="1">
      <alignment vertical="top"/>
    </xf>
    <xf numFmtId="3" fontId="52" fillId="12" borderId="1" xfId="0" applyNumberFormat="1" applyFont="1" applyFill="1" applyBorder="1" applyAlignment="1">
      <alignment vertical="top"/>
    </xf>
    <xf numFmtId="3" fontId="51" fillId="3" borderId="6" xfId="0" applyNumberFormat="1" applyFont="1" applyFill="1" applyBorder="1" applyAlignment="1">
      <alignment vertical="top"/>
    </xf>
    <xf numFmtId="3" fontId="52" fillId="5" borderId="25" xfId="0" applyNumberFormat="1" applyFont="1" applyFill="1" applyBorder="1" applyAlignment="1">
      <alignment vertical="top"/>
    </xf>
    <xf numFmtId="3" fontId="52" fillId="3" borderId="1" xfId="0" applyNumberFormat="1" applyFont="1" applyFill="1" applyBorder="1"/>
    <xf numFmtId="1" fontId="11" fillId="3" borderId="1" xfId="0" applyNumberFormat="1" applyFont="1" applyFill="1" applyBorder="1"/>
    <xf numFmtId="3" fontId="40" fillId="5" borderId="2" xfId="0" applyNumberFormat="1" applyFont="1" applyFill="1" applyBorder="1"/>
    <xf numFmtId="3" fontId="11" fillId="5" borderId="0" xfId="0" applyNumberFormat="1" applyFont="1" applyFill="1"/>
    <xf numFmtId="3" fontId="52" fillId="5" borderId="26" xfId="0" applyNumberFormat="1" applyFont="1" applyFill="1" applyBorder="1" applyAlignment="1">
      <alignment vertical="top"/>
    </xf>
    <xf numFmtId="3" fontId="30" fillId="3" borderId="1" xfId="0" applyNumberFormat="1" applyFont="1" applyFill="1" applyBorder="1" applyAlignment="1">
      <alignment vertical="top"/>
    </xf>
    <xf numFmtId="3" fontId="14" fillId="12" borderId="1" xfId="0" applyNumberFormat="1" applyFont="1" applyFill="1" applyBorder="1"/>
    <xf numFmtId="3" fontId="13" fillId="12" borderId="1" xfId="0" applyNumberFormat="1" applyFont="1" applyFill="1" applyBorder="1"/>
    <xf numFmtId="2" fontId="4" fillId="3" borderId="1" xfId="13" applyNumberFormat="1" applyFont="1" applyFill="1" applyBorder="1" applyAlignment="1">
      <alignment horizontal="right" wrapText="1"/>
    </xf>
    <xf numFmtId="0" fontId="53" fillId="0" borderId="1" xfId="14" applyFont="1" applyBorder="1" applyAlignment="1">
      <alignment wrapText="1"/>
    </xf>
    <xf numFmtId="0" fontId="53" fillId="0" borderId="1" xfId="14" applyFont="1" applyBorder="1" applyAlignment="1">
      <alignment horizontal="right" wrapText="1"/>
    </xf>
    <xf numFmtId="2" fontId="53" fillId="0" borderId="1" xfId="14" applyNumberFormat="1" applyFont="1" applyBorder="1" applyAlignment="1">
      <alignment horizontal="right" wrapText="1"/>
    </xf>
    <xf numFmtId="0" fontId="55" fillId="0" borderId="23" xfId="0" applyFont="1" applyBorder="1" applyAlignment="1">
      <alignment horizontal="center" vertical="center" wrapText="1"/>
    </xf>
    <xf numFmtId="0" fontId="55" fillId="0" borderId="27" xfId="0" applyFont="1" applyBorder="1" applyAlignment="1">
      <alignment horizontal="center" vertical="center" wrapText="1"/>
    </xf>
    <xf numFmtId="0" fontId="24" fillId="0" borderId="28" xfId="0" applyFont="1" applyBorder="1" applyAlignment="1">
      <alignment vertical="center" wrapText="1"/>
    </xf>
    <xf numFmtId="0" fontId="55" fillId="0" borderId="29" xfId="0" applyFont="1" applyBorder="1" applyAlignment="1">
      <alignment horizontal="right" vertical="center" wrapText="1"/>
    </xf>
    <xf numFmtId="0" fontId="56" fillId="0" borderId="28" xfId="0" applyFont="1" applyBorder="1" applyAlignment="1">
      <alignment vertical="center" wrapText="1"/>
    </xf>
    <xf numFmtId="0" fontId="55" fillId="3" borderId="29" xfId="0" applyFont="1" applyFill="1" applyBorder="1" applyAlignment="1">
      <alignment horizontal="right" vertical="center" wrapText="1"/>
    </xf>
    <xf numFmtId="0" fontId="53" fillId="2" borderId="7" xfId="14" applyFont="1" applyFill="1" applyBorder="1" applyAlignment="1">
      <alignment horizontal="center"/>
    </xf>
    <xf numFmtId="0" fontId="4" fillId="2" borderId="1" xfId="15" applyFont="1" applyFill="1" applyBorder="1" applyAlignment="1">
      <alignment horizontal="center"/>
    </xf>
    <xf numFmtId="0" fontId="4" fillId="0" borderId="1" xfId="15" applyFont="1" applyBorder="1" applyAlignment="1">
      <alignment wrapText="1"/>
    </xf>
    <xf numFmtId="2" fontId="4" fillId="0" borderId="1" xfId="15" applyNumberFormat="1" applyFont="1" applyBorder="1" applyAlignment="1">
      <alignment horizontal="right" wrapText="1"/>
    </xf>
    <xf numFmtId="0" fontId="53" fillId="2" borderId="30" xfId="14" applyFont="1" applyFill="1" applyBorder="1" applyAlignment="1">
      <alignment horizontal="center"/>
    </xf>
    <xf numFmtId="0" fontId="4" fillId="2" borderId="1" xfId="15" applyFont="1" applyFill="1" applyBorder="1" applyAlignment="1">
      <alignment horizontal="center" wrapText="1"/>
    </xf>
    <xf numFmtId="0" fontId="53" fillId="2" borderId="1" xfId="16" applyFont="1" applyFill="1" applyBorder="1" applyAlignment="1">
      <alignment horizontal="center"/>
    </xf>
    <xf numFmtId="0" fontId="53" fillId="0" borderId="1" xfId="16" applyFont="1" applyBorder="1" applyAlignment="1">
      <alignment wrapText="1"/>
    </xf>
    <xf numFmtId="0" fontId="53" fillId="0" borderId="1" xfId="16" applyFont="1" applyBorder="1" applyAlignment="1">
      <alignment horizontal="right" wrapText="1"/>
    </xf>
    <xf numFmtId="2" fontId="53" fillId="0" borderId="1" xfId="16" applyNumberFormat="1" applyFont="1" applyBorder="1" applyAlignment="1">
      <alignment horizontal="right" wrapText="1"/>
    </xf>
    <xf numFmtId="0" fontId="53" fillId="2" borderId="1" xfId="16" applyFont="1" applyFill="1" applyBorder="1" applyAlignment="1">
      <alignment horizontal="center" wrapText="1"/>
    </xf>
    <xf numFmtId="0" fontId="4" fillId="0" borderId="1" xfId="9" applyFont="1" applyBorder="1" applyAlignment="1">
      <alignment horizontal="center" wrapText="1"/>
    </xf>
    <xf numFmtId="2" fontId="4" fillId="3" borderId="1" xfId="15" applyNumberFormat="1" applyFont="1" applyFill="1" applyBorder="1" applyAlignment="1">
      <alignment horizontal="right" wrapText="1"/>
    </xf>
    <xf numFmtId="0" fontId="50" fillId="0" borderId="11" xfId="0" applyFont="1" applyBorder="1" applyAlignment="1">
      <alignment horizontal="center" wrapText="1"/>
    </xf>
    <xf numFmtId="0" fontId="50" fillId="0" borderId="12" xfId="0" applyFont="1" applyBorder="1" applyAlignment="1">
      <alignment horizontal="center" wrapText="1"/>
    </xf>
    <xf numFmtId="0" fontId="50" fillId="0" borderId="14" xfId="0" applyFont="1" applyBorder="1" applyAlignment="1">
      <alignment horizontal="center" wrapText="1"/>
    </xf>
    <xf numFmtId="0" fontId="50" fillId="0" borderId="16" xfId="0" applyFont="1" applyBorder="1" applyAlignment="1">
      <alignment horizontal="center" wrapText="1"/>
    </xf>
    <xf numFmtId="0" fontId="7" fillId="0" borderId="11" xfId="0" applyFont="1" applyBorder="1" applyAlignment="1">
      <alignment horizontal="center" wrapText="1"/>
    </xf>
    <xf numFmtId="0" fontId="7" fillId="0" borderId="12" xfId="0" applyFont="1" applyBorder="1" applyAlignment="1">
      <alignment horizontal="center" wrapText="1"/>
    </xf>
    <xf numFmtId="0" fontId="7" fillId="0" borderId="10" xfId="0" applyFont="1" applyBorder="1" applyAlignment="1">
      <alignment horizontal="center" wrapText="1"/>
    </xf>
    <xf numFmtId="0" fontId="7" fillId="0" borderId="13" xfId="0" applyFont="1" applyBorder="1" applyAlignment="1">
      <alignment horizontal="center" wrapText="1"/>
    </xf>
    <xf numFmtId="0" fontId="7" fillId="0" borderId="14" xfId="0" applyFont="1" applyBorder="1" applyAlignment="1">
      <alignment horizontal="center" wrapText="1"/>
    </xf>
    <xf numFmtId="0" fontId="7" fillId="0" borderId="16" xfId="0" applyFont="1" applyBorder="1" applyAlignment="1">
      <alignment horizontal="center" wrapText="1"/>
    </xf>
    <xf numFmtId="0" fontId="16" fillId="0" borderId="10" xfId="1" applyFont="1" applyBorder="1" applyAlignment="1">
      <alignment horizontal="left" wrapText="1"/>
    </xf>
    <xf numFmtId="0" fontId="16" fillId="0" borderId="0" xfId="1" applyFont="1" applyAlignment="1">
      <alignment horizontal="left" wrapText="1"/>
    </xf>
    <xf numFmtId="0" fontId="7" fillId="3" borderId="22" xfId="0" applyFont="1" applyFill="1" applyBorder="1" applyAlignment="1">
      <alignment horizontal="center" wrapText="1"/>
    </xf>
    <xf numFmtId="0" fontId="7" fillId="0" borderId="1" xfId="0" applyFont="1" applyBorder="1" applyAlignment="1">
      <alignment horizontal="center"/>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1" xfId="0" applyBorder="1" applyAlignment="1">
      <alignment horizontal="center" wrapText="1"/>
    </xf>
    <xf numFmtId="0" fontId="2" fillId="3" borderId="1" xfId="0" applyFont="1" applyFill="1" applyBorder="1" applyAlignment="1">
      <alignment horizontal="center"/>
    </xf>
    <xf numFmtId="0" fontId="7" fillId="0" borderId="0" xfId="0" applyFont="1" applyAlignment="1">
      <alignment horizontal="center" wrapText="1"/>
    </xf>
    <xf numFmtId="0" fontId="7" fillId="0" borderId="21" xfId="0" applyFont="1" applyBorder="1" applyAlignment="1">
      <alignment horizontal="center"/>
    </xf>
    <xf numFmtId="0" fontId="7" fillId="13" borderId="31" xfId="0" applyFont="1" applyFill="1" applyBorder="1" applyAlignment="1">
      <alignment horizontal="center" wrapText="1"/>
    </xf>
    <xf numFmtId="0" fontId="7" fillId="13" borderId="32" xfId="0" applyFont="1" applyFill="1" applyBorder="1" applyAlignment="1">
      <alignment horizontal="center" wrapText="1"/>
    </xf>
    <xf numFmtId="0" fontId="7" fillId="13" borderId="33" xfId="0" applyFont="1" applyFill="1" applyBorder="1" applyAlignment="1">
      <alignment horizontal="center" wrapText="1"/>
    </xf>
    <xf numFmtId="0" fontId="7" fillId="13" borderId="34" xfId="0" applyFont="1" applyFill="1" applyBorder="1" applyAlignment="1">
      <alignment horizontal="center" wrapText="1"/>
    </xf>
    <xf numFmtId="0" fontId="7" fillId="13" borderId="35" xfId="0" applyFont="1" applyFill="1" applyBorder="1" applyAlignment="1">
      <alignment horizontal="center" wrapText="1"/>
    </xf>
    <xf numFmtId="0" fontId="7" fillId="13" borderId="29" xfId="0" applyFont="1" applyFill="1" applyBorder="1" applyAlignment="1">
      <alignment horizontal="center" wrapText="1"/>
    </xf>
    <xf numFmtId="0" fontId="10" fillId="0" borderId="0" xfId="0" applyFont="1" applyAlignment="1">
      <alignment horizontal="center"/>
    </xf>
    <xf numFmtId="0" fontId="11" fillId="0" borderId="0" xfId="0" applyFont="1" applyAlignment="1">
      <alignment horizontal="left"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34" fillId="0" borderId="4" xfId="0" applyFont="1" applyBorder="1" applyAlignment="1">
      <alignment horizontal="center" wrapText="1"/>
    </xf>
    <xf numFmtId="0" fontId="0" fillId="0" borderId="1" xfId="0" applyBorder="1" applyAlignment="1">
      <alignment horizontal="center"/>
    </xf>
    <xf numFmtId="0" fontId="33" fillId="3" borderId="11" xfId="0" applyFont="1" applyFill="1" applyBorder="1" applyAlignment="1">
      <alignment horizontal="center" wrapText="1"/>
    </xf>
    <xf numFmtId="0" fontId="33" fillId="3" borderId="5" xfId="0" applyFont="1" applyFill="1" applyBorder="1" applyAlignment="1">
      <alignment horizontal="center" wrapText="1"/>
    </xf>
    <xf numFmtId="0" fontId="33" fillId="3" borderId="12" xfId="0" applyFont="1" applyFill="1" applyBorder="1" applyAlignment="1">
      <alignment horizontal="center" wrapText="1"/>
    </xf>
    <xf numFmtId="0" fontId="33" fillId="3" borderId="10" xfId="0" applyFont="1" applyFill="1" applyBorder="1" applyAlignment="1">
      <alignment horizontal="center" wrapText="1"/>
    </xf>
    <xf numFmtId="0" fontId="33" fillId="3" borderId="0" xfId="0" applyFont="1" applyFill="1" applyAlignment="1">
      <alignment horizontal="center" wrapText="1"/>
    </xf>
    <xf numFmtId="0" fontId="33" fillId="3" borderId="13" xfId="0" applyFont="1" applyFill="1" applyBorder="1" applyAlignment="1">
      <alignment horizontal="center" wrapText="1"/>
    </xf>
    <xf numFmtId="0" fontId="33" fillId="3" borderId="14" xfId="0" applyFont="1" applyFill="1" applyBorder="1" applyAlignment="1">
      <alignment horizontal="center" wrapText="1"/>
    </xf>
    <xf numFmtId="0" fontId="33" fillId="3" borderId="15" xfId="0" applyFont="1" applyFill="1" applyBorder="1" applyAlignment="1">
      <alignment horizontal="center" wrapText="1"/>
    </xf>
    <xf numFmtId="0" fontId="33" fillId="3" borderId="16" xfId="0" applyFont="1" applyFill="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0" xfId="0" applyFont="1" applyAlignment="1">
      <alignment horizontal="left" wrapText="1"/>
    </xf>
    <xf numFmtId="0" fontId="7" fillId="0" borderId="10" xfId="0" applyFont="1" applyBorder="1" applyAlignment="1">
      <alignment horizontal="left" wrapText="1"/>
    </xf>
    <xf numFmtId="0" fontId="34" fillId="0" borderId="11" xfId="0" applyFont="1" applyBorder="1" applyAlignment="1">
      <alignment horizontal="center" wrapText="1"/>
    </xf>
    <xf numFmtId="0" fontId="34" fillId="0" borderId="5" xfId="0" applyFont="1" applyBorder="1" applyAlignment="1">
      <alignment horizontal="center" wrapText="1"/>
    </xf>
    <xf numFmtId="0" fontId="34" fillId="0" borderId="12" xfId="0" applyFont="1" applyBorder="1" applyAlignment="1">
      <alignment horizontal="center" wrapText="1"/>
    </xf>
    <xf numFmtId="0" fontId="34" fillId="0" borderId="14" xfId="0" applyFont="1" applyBorder="1" applyAlignment="1">
      <alignment horizontal="center" wrapText="1"/>
    </xf>
    <xf numFmtId="0" fontId="34" fillId="0" borderId="15" xfId="0" applyFont="1" applyBorder="1" applyAlignment="1">
      <alignment horizontal="center" wrapText="1"/>
    </xf>
    <xf numFmtId="0" fontId="34" fillId="0" borderId="16" xfId="0" applyFont="1" applyBorder="1" applyAlignment="1">
      <alignment horizontal="center" wrapText="1"/>
    </xf>
    <xf numFmtId="0" fontId="11" fillId="6" borderId="2" xfId="0" applyFont="1" applyFill="1" applyBorder="1" applyAlignment="1">
      <alignment horizontal="left"/>
    </xf>
    <xf numFmtId="0" fontId="11" fillId="6" borderId="3" xfId="0" applyFont="1" applyFill="1" applyBorder="1" applyAlignment="1">
      <alignment horizontal="left"/>
    </xf>
    <xf numFmtId="0" fontId="11" fillId="6" borderId="4" xfId="0" applyFont="1" applyFill="1" applyBorder="1" applyAlignment="1">
      <alignment horizontal="left"/>
    </xf>
    <xf numFmtId="0" fontId="37" fillId="0" borderId="0" xfId="0" applyFont="1" applyAlignment="1">
      <alignment horizontal="center" vertical="center"/>
    </xf>
  </cellXfs>
  <cellStyles count="17">
    <cellStyle name="Comma" xfId="12" builtinId="3"/>
    <cellStyle name="Normal" xfId="0" builtinId="0"/>
    <cellStyle name="Normal 2" xfId="4" xr:uid="{00000000-0005-0000-0000-000002000000}"/>
    <cellStyle name="Normal_(2017-2018)" xfId="8" xr:uid="{00000000-0005-0000-0000-000003000000}"/>
    <cellStyle name="Normal_Sheet1" xfId="1" xr:uid="{00000000-0005-0000-0000-000004000000}"/>
    <cellStyle name="Normal_Sheet1_1" xfId="2" xr:uid="{00000000-0005-0000-0000-000005000000}"/>
    <cellStyle name="Normal_Sheet1_2" xfId="5" xr:uid="{00000000-0005-0000-0000-000006000000}"/>
    <cellStyle name="Normal_Sheet2" xfId="6" xr:uid="{00000000-0005-0000-0000-000007000000}"/>
    <cellStyle name="Normal_проверка" xfId="3" xr:uid="{00000000-0005-0000-0000-000008000000}"/>
    <cellStyle name="Normal_Справки бюджет 2019" xfId="9" xr:uid="{00000000-0005-0000-0000-000009000000}"/>
    <cellStyle name="Normal_Справки бюджет 2019_2_1" xfId="7" xr:uid="{00000000-0005-0000-0000-00000A000000}"/>
    <cellStyle name="Normal_Справки бюджет 2021" xfId="10" xr:uid="{00000000-0005-0000-0000-00000B000000}"/>
    <cellStyle name="Normal_Справки бюджет 2021_1" xfId="11" xr:uid="{00000000-0005-0000-0000-00000C000000}"/>
    <cellStyle name="Normal_Справки бюджет 2023" xfId="14" xr:uid="{00000000-0005-0000-0000-00000D000000}"/>
    <cellStyle name="Normal_Справки бюджет 2024" xfId="15" xr:uid="{00000000-0005-0000-0000-00000E000000}"/>
    <cellStyle name="Normal_Справки бюджет 2024_1" xfId="16" xr:uid="{00000000-0005-0000-0000-00000F000000}"/>
    <cellStyle name="Normal_таблица_2" xfId="13" xr:uid="{00000000-0005-0000-0000-000010000000}"/>
  </cellStyles>
  <dxfs count="4">
    <dxf>
      <font>
        <color indexed="20"/>
      </font>
      <fill>
        <patternFill>
          <bgColor indexed="45"/>
        </patternFill>
      </fill>
    </dxf>
    <dxf>
      <fill>
        <patternFill>
          <bgColor indexed="44"/>
        </patternFill>
      </fill>
    </dxf>
    <dxf>
      <fill>
        <patternFill>
          <bgColor indexed="50"/>
        </patternFill>
      </fill>
    </dxf>
    <dxf>
      <fill>
        <patternFill>
          <bgColor indexed="51"/>
        </patternFill>
      </fill>
    </dxf>
  </dxfs>
  <tableStyles count="0" defaultTableStyle="TableStyleMedium2" defaultPivotStyle="PivotStyleLight16"/>
  <colors>
    <mruColors>
      <color rgb="FF00FFFF"/>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88</xdr:row>
      <xdr:rowOff>24849</xdr:rowOff>
    </xdr:from>
    <xdr:to>
      <xdr:col>4</xdr:col>
      <xdr:colOff>33131</xdr:colOff>
      <xdr:row>119</xdr:row>
      <xdr:rowOff>157371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268" t="22788" r="64534" b="13999"/>
        <a:stretch/>
      </xdr:blipFill>
      <xdr:spPr>
        <a:xfrm>
          <a:off x="0" y="19853414"/>
          <a:ext cx="6253370" cy="65018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P100"/>
  <sheetViews>
    <sheetView tabSelected="1" topLeftCell="A8" zoomScale="88" zoomScaleNormal="88" workbookViewId="0">
      <selection activeCell="P84" sqref="P84"/>
    </sheetView>
  </sheetViews>
  <sheetFormatPr defaultRowHeight="15" x14ac:dyDescent="0.25"/>
  <cols>
    <col min="1" max="1" width="32.5703125" customWidth="1"/>
    <col min="2" max="2" width="16.42578125" customWidth="1"/>
    <col min="3" max="3" width="16" customWidth="1"/>
    <col min="4" max="4" width="15.7109375" customWidth="1"/>
    <col min="5" max="5" width="19" customWidth="1"/>
    <col min="6" max="6" width="14.42578125" customWidth="1"/>
    <col min="7" max="7" width="14.28515625" customWidth="1"/>
    <col min="8" max="8" width="15.140625" customWidth="1"/>
    <col min="9" max="9" width="14.85546875" customWidth="1"/>
    <col min="10" max="10" width="13.42578125" customWidth="1"/>
    <col min="11" max="11" width="16.42578125" customWidth="1"/>
    <col min="12" max="12" width="26.85546875" style="138" customWidth="1"/>
    <col min="13" max="13" width="20.85546875" customWidth="1"/>
    <col min="14" max="14" width="13.28515625" customWidth="1"/>
    <col min="15" max="15" width="17" customWidth="1"/>
    <col min="16" max="16" width="22.85546875" customWidth="1"/>
  </cols>
  <sheetData>
    <row r="1" spans="1:16" x14ac:dyDescent="0.25">
      <c r="A1" s="47" t="s">
        <v>293</v>
      </c>
    </row>
    <row r="2" spans="1:16" x14ac:dyDescent="0.25">
      <c r="A2" s="47" t="s">
        <v>102</v>
      </c>
      <c r="L2" s="256" t="s">
        <v>306</v>
      </c>
      <c r="M2" s="257"/>
    </row>
    <row r="3" spans="1:16" x14ac:dyDescent="0.25">
      <c r="A3" s="4" t="s">
        <v>299</v>
      </c>
      <c r="B3" s="3"/>
      <c r="E3" s="2"/>
      <c r="F3" s="269" t="s">
        <v>187</v>
      </c>
      <c r="G3" s="269"/>
      <c r="H3" s="269"/>
      <c r="L3" s="258"/>
      <c r="M3" s="259"/>
    </row>
    <row r="4" spans="1:16" ht="45" x14ac:dyDescent="0.25">
      <c r="A4" s="89" t="s">
        <v>301</v>
      </c>
      <c r="B4" s="72" t="s">
        <v>104</v>
      </c>
      <c r="C4" s="214" t="s">
        <v>304</v>
      </c>
      <c r="D4" s="73" t="s">
        <v>4</v>
      </c>
      <c r="E4" s="71" t="s">
        <v>194</v>
      </c>
      <c r="F4" s="71" t="s">
        <v>107</v>
      </c>
      <c r="G4" s="71" t="s">
        <v>105</v>
      </c>
      <c r="H4" s="71" t="s">
        <v>108</v>
      </c>
      <c r="J4" s="115"/>
      <c r="K4" s="254" t="s">
        <v>355</v>
      </c>
      <c r="L4" s="216" t="s">
        <v>303</v>
      </c>
      <c r="M4" s="217" t="s">
        <v>302</v>
      </c>
      <c r="O4" s="116"/>
    </row>
    <row r="5" spans="1:16" x14ac:dyDescent="0.25">
      <c r="A5" s="130" t="s">
        <v>12</v>
      </c>
      <c r="B5" s="125">
        <v>1443</v>
      </c>
      <c r="C5" s="171">
        <f>M5*M$11</f>
        <v>9.3507549126249998</v>
      </c>
      <c r="D5" s="129">
        <v>1.72</v>
      </c>
      <c r="E5" s="215">
        <v>719</v>
      </c>
      <c r="F5" s="49">
        <f t="shared" ref="F5:F7" si="0">B5*C5*D5*E5</f>
        <v>16686695.557652956</v>
      </c>
      <c r="G5" s="74">
        <v>0</v>
      </c>
      <c r="H5" s="54">
        <f t="shared" ref="H5:H7" si="1">F5-G5</f>
        <v>16686695.557652956</v>
      </c>
      <c r="J5" s="204"/>
      <c r="K5" s="49">
        <v>9.3507549126249998</v>
      </c>
      <c r="L5" s="130" t="s">
        <v>12</v>
      </c>
      <c r="M5" s="128">
        <v>8.5</v>
      </c>
      <c r="N5" s="204"/>
      <c r="O5" s="114"/>
      <c r="P5" s="1"/>
    </row>
    <row r="6" spans="1:16" x14ac:dyDescent="0.25">
      <c r="A6" s="130" t="s">
        <v>11</v>
      </c>
      <c r="B6" s="125">
        <v>777</v>
      </c>
      <c r="C6" s="171">
        <f t="shared" ref="C6:C10" si="2">M6*M$11</f>
        <v>9.3507549126249998</v>
      </c>
      <c r="D6" s="129">
        <v>1.57</v>
      </c>
      <c r="E6" s="215">
        <v>719</v>
      </c>
      <c r="F6" s="49">
        <f t="shared" si="0"/>
        <v>8201555.6430503586</v>
      </c>
      <c r="G6" s="74">
        <v>0</v>
      </c>
      <c r="H6" s="54">
        <f t="shared" si="1"/>
        <v>8201555.6430503586</v>
      </c>
      <c r="J6" s="202"/>
      <c r="K6" s="49">
        <v>9.3507549126249998</v>
      </c>
      <c r="L6" s="130" t="s">
        <v>11</v>
      </c>
      <c r="M6" s="128">
        <v>8.5</v>
      </c>
      <c r="N6" s="203"/>
      <c r="O6" s="114"/>
      <c r="P6" s="1"/>
    </row>
    <row r="7" spans="1:16" x14ac:dyDescent="0.25">
      <c r="A7" s="130" t="s">
        <v>9</v>
      </c>
      <c r="B7" s="125">
        <v>742</v>
      </c>
      <c r="C7" s="171">
        <f t="shared" si="2"/>
        <v>9.3507549126249998</v>
      </c>
      <c r="D7" s="129">
        <v>1.93</v>
      </c>
      <c r="E7" s="215">
        <v>719</v>
      </c>
      <c r="F7" s="49">
        <f t="shared" si="0"/>
        <v>9628015.4556449316</v>
      </c>
      <c r="G7" s="233">
        <v>0</v>
      </c>
      <c r="H7" s="54">
        <f t="shared" si="1"/>
        <v>9628015.4556449316</v>
      </c>
      <c r="J7" s="202"/>
      <c r="K7" s="49">
        <v>9.3507549126249998</v>
      </c>
      <c r="L7" s="130" t="s">
        <v>9</v>
      </c>
      <c r="M7" s="128">
        <v>8.5</v>
      </c>
      <c r="N7" s="203"/>
      <c r="O7" s="114"/>
      <c r="P7" s="1"/>
    </row>
    <row r="8" spans="1:16" ht="15.75" x14ac:dyDescent="0.25">
      <c r="A8" s="130" t="s">
        <v>10</v>
      </c>
      <c r="B8" s="125">
        <v>369</v>
      </c>
      <c r="C8" s="171">
        <f t="shared" si="2"/>
        <v>2.750222033125</v>
      </c>
      <c r="D8" s="129">
        <v>1.66</v>
      </c>
      <c r="E8" s="215">
        <v>719</v>
      </c>
      <c r="F8" s="49">
        <f t="shared" ref="F8" si="3">B8*C8*D8*E8</f>
        <v>1211242.5019985086</v>
      </c>
      <c r="G8" s="233">
        <v>0</v>
      </c>
      <c r="H8" s="54">
        <f t="shared" ref="H8" si="4">F8-G8</f>
        <v>1211242.5019985086</v>
      </c>
      <c r="I8" s="209"/>
      <c r="J8" s="202"/>
      <c r="K8" s="49">
        <v>2.750222033125</v>
      </c>
      <c r="L8" s="130" t="s">
        <v>10</v>
      </c>
      <c r="M8" s="128">
        <v>2.5</v>
      </c>
      <c r="N8" s="203"/>
      <c r="O8" s="114"/>
      <c r="P8" s="1"/>
    </row>
    <row r="9" spans="1:16" ht="15.75" x14ac:dyDescent="0.25">
      <c r="A9" s="130" t="s">
        <v>13</v>
      </c>
      <c r="B9" s="125">
        <v>2308</v>
      </c>
      <c r="C9" s="171">
        <f t="shared" si="2"/>
        <v>5.50044406625</v>
      </c>
      <c r="D9" s="129">
        <v>1.43</v>
      </c>
      <c r="E9" s="215">
        <v>719</v>
      </c>
      <c r="F9" s="49">
        <f t="shared" ref="F9" si="5">B9*C9*D9*E9</f>
        <v>13052643.756476175</v>
      </c>
      <c r="G9" s="233">
        <v>0</v>
      </c>
      <c r="H9" s="54">
        <f t="shared" ref="H9" si="6">F9-G9</f>
        <v>13052643.756476175</v>
      </c>
      <c r="I9" s="209"/>
      <c r="J9" s="202"/>
      <c r="K9" s="49">
        <v>5.50044406625</v>
      </c>
      <c r="L9" s="130" t="s">
        <v>13</v>
      </c>
      <c r="M9" s="128">
        <v>5</v>
      </c>
      <c r="N9" s="203"/>
      <c r="O9" s="114"/>
      <c r="P9" s="1"/>
    </row>
    <row r="10" spans="1:16" ht="15.75" thickBot="1" x14ac:dyDescent="0.3">
      <c r="A10" s="90" t="s">
        <v>202</v>
      </c>
      <c r="B10" s="125">
        <v>1</v>
      </c>
      <c r="C10" s="171">
        <f t="shared" si="2"/>
        <v>9.3507549126249998</v>
      </c>
      <c r="D10" s="129">
        <v>1.72</v>
      </c>
      <c r="E10" s="215">
        <v>719</v>
      </c>
      <c r="F10" s="49">
        <f>B10*C10*D10*E10</f>
        <v>11563.891585345084</v>
      </c>
      <c r="G10" s="74">
        <v>0</v>
      </c>
      <c r="H10" s="54">
        <f>F10-G10</f>
        <v>11563.891585345084</v>
      </c>
      <c r="J10" s="202"/>
      <c r="K10" s="49">
        <v>9.3507549126249998</v>
      </c>
      <c r="L10" s="90" t="s">
        <v>202</v>
      </c>
      <c r="M10" s="128">
        <v>8.5</v>
      </c>
      <c r="N10" s="203"/>
      <c r="O10" s="114"/>
      <c r="P10" s="1"/>
    </row>
    <row r="11" spans="1:16" ht="15.75" thickBot="1" x14ac:dyDescent="0.3">
      <c r="A11" s="121" t="s">
        <v>195</v>
      </c>
      <c r="B11" s="68">
        <f>SUM(B5:B10)</f>
        <v>5640</v>
      </c>
      <c r="E11" s="9" t="s">
        <v>305</v>
      </c>
      <c r="F11" s="6">
        <f>SUM(F5:F10)</f>
        <v>48791716.806408264</v>
      </c>
      <c r="G11" s="46">
        <f>SUM(G5:G10)</f>
        <v>0</v>
      </c>
      <c r="H11" s="6">
        <f>SUM(H5:H10)</f>
        <v>48791716.806408264</v>
      </c>
      <c r="J11" s="202"/>
      <c r="K11" s="203"/>
      <c r="L11" s="212" t="s">
        <v>300</v>
      </c>
      <c r="M11" s="213">
        <v>1.10008881325</v>
      </c>
      <c r="N11" s="203"/>
    </row>
    <row r="12" spans="1:16" x14ac:dyDescent="0.25">
      <c r="A12" s="50" t="s">
        <v>103</v>
      </c>
      <c r="B12" s="51">
        <f>F11/B11</f>
        <v>8651.0136181574944</v>
      </c>
      <c r="E12" s="9" t="s">
        <v>109</v>
      </c>
      <c r="F12" s="75">
        <v>48791716.810000002</v>
      </c>
      <c r="G12" s="76">
        <v>0</v>
      </c>
      <c r="H12" s="6">
        <f>F12-G12</f>
        <v>48791716.810000002</v>
      </c>
      <c r="I12" s="9" t="s">
        <v>109</v>
      </c>
    </row>
    <row r="13" spans="1:16" x14ac:dyDescent="0.25">
      <c r="E13" s="9" t="s">
        <v>100</v>
      </c>
      <c r="F13" s="6">
        <f>F11-F12</f>
        <v>-3.5917386412620544E-3</v>
      </c>
      <c r="G13" s="6">
        <f>G11-G12</f>
        <v>0</v>
      </c>
      <c r="H13" s="6">
        <f>H11-H12</f>
        <v>-3.5917386412620544E-3</v>
      </c>
      <c r="I13" s="9" t="s">
        <v>100</v>
      </c>
      <c r="L13" s="260" t="s">
        <v>307</v>
      </c>
      <c r="M13" s="261"/>
    </row>
    <row r="14" spans="1:16" x14ac:dyDescent="0.25">
      <c r="A14" s="135" t="s">
        <v>198</v>
      </c>
      <c r="B14" s="118"/>
      <c r="C14" s="118"/>
      <c r="F14" s="166" t="s">
        <v>308</v>
      </c>
      <c r="H14" s="166" t="s">
        <v>308</v>
      </c>
      <c r="L14" s="262"/>
      <c r="M14" s="263"/>
    </row>
    <row r="15" spans="1:16" ht="15" customHeight="1" x14ac:dyDescent="0.25">
      <c r="A15" s="135" t="s">
        <v>199</v>
      </c>
      <c r="B15" s="118"/>
      <c r="C15" s="206"/>
      <c r="D15" s="123"/>
      <c r="E15" s="274" t="s">
        <v>196</v>
      </c>
      <c r="F15" s="274"/>
      <c r="G15" s="274"/>
      <c r="H15" s="274"/>
      <c r="L15" s="262"/>
      <c r="M15" s="263"/>
    </row>
    <row r="16" spans="1:16" x14ac:dyDescent="0.25">
      <c r="A16" s="135" t="s">
        <v>200</v>
      </c>
      <c r="B16" s="118"/>
      <c r="C16" s="207"/>
      <c r="D16" s="120"/>
      <c r="E16" s="275" t="s">
        <v>197</v>
      </c>
      <c r="F16" s="275"/>
      <c r="G16" s="275"/>
      <c r="H16" s="275"/>
      <c r="L16" s="262"/>
      <c r="M16" s="263"/>
    </row>
    <row r="17" spans="1:13" ht="26.25" customHeight="1" x14ac:dyDescent="0.25">
      <c r="C17" s="120"/>
      <c r="D17" s="120"/>
      <c r="E17" s="268" t="s">
        <v>297</v>
      </c>
      <c r="F17" s="268"/>
      <c r="G17" s="268"/>
      <c r="H17" s="268"/>
      <c r="L17" s="262"/>
      <c r="M17" s="263"/>
    </row>
    <row r="18" spans="1:13" ht="21" x14ac:dyDescent="0.35">
      <c r="A18" s="158" t="s">
        <v>289</v>
      </c>
      <c r="L18" s="262"/>
      <c r="M18" s="263"/>
    </row>
    <row r="19" spans="1:13" x14ac:dyDescent="0.25">
      <c r="A19" s="4"/>
      <c r="B19" s="113"/>
      <c r="C19" s="113"/>
      <c r="D19" s="113"/>
      <c r="E19" s="113"/>
      <c r="F19" s="113"/>
      <c r="G19" s="113"/>
      <c r="H19" s="113"/>
      <c r="L19" s="264"/>
      <c r="M19" s="265"/>
    </row>
    <row r="20" spans="1:13" ht="15.75" thickBot="1" x14ac:dyDescent="0.3">
      <c r="A20" s="4" t="s">
        <v>22</v>
      </c>
    </row>
    <row r="21" spans="1:13" ht="15" customHeight="1" x14ac:dyDescent="0.25">
      <c r="A21" s="243" t="s">
        <v>14</v>
      </c>
      <c r="B21" s="243" t="s">
        <v>15</v>
      </c>
      <c r="C21" s="243" t="s">
        <v>16</v>
      </c>
      <c r="D21" s="243" t="s">
        <v>17</v>
      </c>
      <c r="E21" s="243" t="s">
        <v>18</v>
      </c>
      <c r="F21" s="243" t="s">
        <v>19</v>
      </c>
      <c r="G21" s="243" t="s">
        <v>20</v>
      </c>
      <c r="H21" s="243" t="s">
        <v>238</v>
      </c>
      <c r="I21" s="243" t="s">
        <v>21</v>
      </c>
      <c r="L21" s="276" t="s">
        <v>354</v>
      </c>
      <c r="M21" s="277"/>
    </row>
    <row r="22" spans="1:13" x14ac:dyDescent="0.25">
      <c r="A22" s="234" t="s">
        <v>202</v>
      </c>
      <c r="B22" s="235">
        <v>80</v>
      </c>
      <c r="C22" s="235">
        <v>0</v>
      </c>
      <c r="D22" s="235">
        <v>0</v>
      </c>
      <c r="E22" s="235">
        <v>0</v>
      </c>
      <c r="F22" s="235">
        <v>0</v>
      </c>
      <c r="G22" s="235">
        <v>0</v>
      </c>
      <c r="H22" s="235">
        <v>0</v>
      </c>
      <c r="I22" s="235">
        <v>80</v>
      </c>
      <c r="L22" s="278"/>
      <c r="M22" s="279"/>
    </row>
    <row r="23" spans="1:13" x14ac:dyDescent="0.25">
      <c r="A23" s="234" t="s">
        <v>13</v>
      </c>
      <c r="B23" s="235">
        <v>0</v>
      </c>
      <c r="C23" s="235">
        <v>0</v>
      </c>
      <c r="D23" s="235">
        <v>0</v>
      </c>
      <c r="E23" s="235">
        <v>106771</v>
      </c>
      <c r="F23" s="235">
        <v>111727</v>
      </c>
      <c r="G23" s="235">
        <v>89272</v>
      </c>
      <c r="H23" s="235">
        <v>8360</v>
      </c>
      <c r="I23" s="235">
        <v>316130</v>
      </c>
      <c r="L23" s="278"/>
      <c r="M23" s="279"/>
    </row>
    <row r="24" spans="1:13" x14ac:dyDescent="0.25">
      <c r="A24" s="234" t="s">
        <v>12</v>
      </c>
      <c r="B24" s="235">
        <v>140384</v>
      </c>
      <c r="C24" s="235">
        <v>116</v>
      </c>
      <c r="D24" s="235">
        <v>7539</v>
      </c>
      <c r="E24" s="235">
        <v>3509</v>
      </c>
      <c r="F24" s="235">
        <v>0</v>
      </c>
      <c r="G24" s="235">
        <v>0</v>
      </c>
      <c r="H24" s="235">
        <v>3937</v>
      </c>
      <c r="I24" s="235">
        <v>155485</v>
      </c>
      <c r="L24" s="278"/>
      <c r="M24" s="279"/>
    </row>
    <row r="25" spans="1:13" x14ac:dyDescent="0.25">
      <c r="A25" s="234" t="s">
        <v>10</v>
      </c>
      <c r="B25" s="235">
        <v>0</v>
      </c>
      <c r="C25" s="235">
        <v>0</v>
      </c>
      <c r="D25" s="235">
        <v>0</v>
      </c>
      <c r="E25" s="235">
        <v>42958</v>
      </c>
      <c r="F25" s="235">
        <v>0</v>
      </c>
      <c r="G25" s="235">
        <v>0</v>
      </c>
      <c r="H25" s="235">
        <v>0</v>
      </c>
      <c r="I25" s="235">
        <v>42958</v>
      </c>
      <c r="L25" s="278"/>
      <c r="M25" s="279"/>
    </row>
    <row r="26" spans="1:13" x14ac:dyDescent="0.25">
      <c r="A26" s="234" t="s">
        <v>11</v>
      </c>
      <c r="B26" s="235">
        <v>21503</v>
      </c>
      <c r="C26" s="235">
        <v>182676</v>
      </c>
      <c r="D26" s="235">
        <v>0</v>
      </c>
      <c r="E26" s="235">
        <v>1272</v>
      </c>
      <c r="F26" s="235">
        <v>0</v>
      </c>
      <c r="G26" s="235">
        <v>0</v>
      </c>
      <c r="H26" s="235">
        <v>2177</v>
      </c>
      <c r="I26" s="235">
        <v>207628</v>
      </c>
      <c r="L26" s="278"/>
      <c r="M26" s="279"/>
    </row>
    <row r="27" spans="1:13" ht="15.75" thickBot="1" x14ac:dyDescent="0.3">
      <c r="A27" s="234" t="s">
        <v>9</v>
      </c>
      <c r="B27" s="235">
        <v>7539</v>
      </c>
      <c r="C27" s="235">
        <v>0</v>
      </c>
      <c r="D27" s="235">
        <v>53346</v>
      </c>
      <c r="E27" s="235">
        <v>0</v>
      </c>
      <c r="F27" s="235">
        <v>0</v>
      </c>
      <c r="G27" s="235">
        <v>0</v>
      </c>
      <c r="H27" s="235">
        <v>2220</v>
      </c>
      <c r="I27" s="235">
        <v>63105</v>
      </c>
      <c r="L27" s="280"/>
      <c r="M27" s="281"/>
    </row>
    <row r="28" spans="1:13" x14ac:dyDescent="0.25">
      <c r="A28" s="205" t="s">
        <v>33</v>
      </c>
      <c r="B28" s="210">
        <f>SUM(B22:B27)</f>
        <v>169506</v>
      </c>
      <c r="C28" s="210">
        <f t="shared" ref="C28:I28" si="7">SUM(C22:C27)</f>
        <v>182792</v>
      </c>
      <c r="D28" s="210">
        <f t="shared" si="7"/>
        <v>60885</v>
      </c>
      <c r="E28" s="210">
        <f t="shared" si="7"/>
        <v>154510</v>
      </c>
      <c r="F28" s="210">
        <f t="shared" si="7"/>
        <v>111727</v>
      </c>
      <c r="G28" s="210">
        <f t="shared" si="7"/>
        <v>89272</v>
      </c>
      <c r="H28" s="210">
        <f t="shared" si="7"/>
        <v>16694</v>
      </c>
      <c r="I28" s="210">
        <f t="shared" si="7"/>
        <v>785386</v>
      </c>
    </row>
    <row r="29" spans="1:13" x14ac:dyDescent="0.25">
      <c r="A29" s="124"/>
      <c r="B29" s="3"/>
      <c r="C29" s="3"/>
      <c r="D29" s="3"/>
      <c r="E29" s="3"/>
      <c r="F29" s="3"/>
      <c r="G29" s="3"/>
      <c r="H29" s="3"/>
      <c r="I29" s="3"/>
    </row>
    <row r="30" spans="1:13" x14ac:dyDescent="0.25">
      <c r="A30" s="266" t="s">
        <v>237</v>
      </c>
      <c r="B30" s="267"/>
      <c r="C30" s="267"/>
      <c r="D30" s="267"/>
      <c r="E30" s="267"/>
      <c r="F30" s="267"/>
      <c r="G30" s="267"/>
      <c r="H30" s="267"/>
      <c r="I30" s="267"/>
      <c r="J30" s="267"/>
      <c r="K30" s="267"/>
    </row>
    <row r="32" spans="1:13" x14ac:dyDescent="0.25">
      <c r="A32" s="4" t="s">
        <v>23</v>
      </c>
    </row>
    <row r="33" spans="1:11" x14ac:dyDescent="0.25">
      <c r="A33" s="243" t="s">
        <v>14</v>
      </c>
      <c r="B33" s="243" t="s">
        <v>15</v>
      </c>
      <c r="C33" s="243" t="s">
        <v>16</v>
      </c>
      <c r="D33" s="243" t="s">
        <v>17</v>
      </c>
      <c r="E33" s="243" t="s">
        <v>18</v>
      </c>
      <c r="F33" s="243" t="s">
        <v>19</v>
      </c>
      <c r="G33" s="243" t="s">
        <v>20</v>
      </c>
      <c r="H33" s="247" t="s">
        <v>238</v>
      </c>
      <c r="I33" s="160" t="s">
        <v>21</v>
      </c>
    </row>
    <row r="34" spans="1:11" x14ac:dyDescent="0.25">
      <c r="A34" s="234" t="s">
        <v>202</v>
      </c>
      <c r="B34" s="236">
        <v>1</v>
      </c>
      <c r="C34" s="236">
        <v>0</v>
      </c>
      <c r="D34" s="236">
        <v>0</v>
      </c>
      <c r="E34" s="236">
        <v>0</v>
      </c>
      <c r="F34" s="236">
        <v>0</v>
      </c>
      <c r="G34" s="236">
        <v>0</v>
      </c>
      <c r="H34" s="236">
        <v>0</v>
      </c>
      <c r="I34" s="48">
        <f>SUM(B34:H34)</f>
        <v>1</v>
      </c>
    </row>
    <row r="35" spans="1:11" x14ac:dyDescent="0.25">
      <c r="A35" s="234" t="s">
        <v>13</v>
      </c>
      <c r="B35" s="236">
        <v>0</v>
      </c>
      <c r="C35" s="236">
        <v>0</v>
      </c>
      <c r="D35" s="236">
        <v>0</v>
      </c>
      <c r="E35" s="236">
        <v>0.33774396608989971</v>
      </c>
      <c r="F35" s="236">
        <v>0.35342106095593584</v>
      </c>
      <c r="G35" s="236">
        <v>0.2823901559485022</v>
      </c>
      <c r="H35" s="236">
        <v>2.6444817005662227E-2</v>
      </c>
      <c r="I35" s="48">
        <f t="shared" ref="I35:I37" si="8">SUM(B35:H35)</f>
        <v>1</v>
      </c>
    </row>
    <row r="36" spans="1:11" x14ac:dyDescent="0.25">
      <c r="A36" s="234" t="s">
        <v>12</v>
      </c>
      <c r="B36" s="236">
        <v>0.90287809113419304</v>
      </c>
      <c r="C36" s="236">
        <v>7.4605267389137215E-4</v>
      </c>
      <c r="D36" s="236">
        <v>4.8486992314371161E-2</v>
      </c>
      <c r="E36" s="236">
        <v>2.2568093385214007E-2</v>
      </c>
      <c r="F36" s="236">
        <v>0</v>
      </c>
      <c r="G36" s="236">
        <v>0</v>
      </c>
      <c r="H36" s="236">
        <v>2.532077049233045E-2</v>
      </c>
      <c r="I36" s="48">
        <f t="shared" si="8"/>
        <v>1</v>
      </c>
    </row>
    <row r="37" spans="1:11" x14ac:dyDescent="0.25">
      <c r="A37" s="234" t="s">
        <v>10</v>
      </c>
      <c r="B37" s="236">
        <v>0</v>
      </c>
      <c r="C37" s="236">
        <v>0</v>
      </c>
      <c r="D37" s="236">
        <v>0</v>
      </c>
      <c r="E37" s="236">
        <v>1</v>
      </c>
      <c r="F37" s="236">
        <v>0</v>
      </c>
      <c r="G37" s="236">
        <v>0</v>
      </c>
      <c r="H37" s="236">
        <v>0</v>
      </c>
      <c r="I37" s="48">
        <f t="shared" si="8"/>
        <v>1</v>
      </c>
    </row>
    <row r="38" spans="1:11" x14ac:dyDescent="0.25">
      <c r="A38" s="234" t="s">
        <v>11</v>
      </c>
      <c r="B38" s="236">
        <v>0.10356502976477161</v>
      </c>
      <c r="C38" s="236">
        <v>0.87982353054501317</v>
      </c>
      <c r="D38" s="236">
        <v>0</v>
      </c>
      <c r="E38" s="236">
        <v>6.126341341244919E-3</v>
      </c>
      <c r="F38" s="236">
        <v>0</v>
      </c>
      <c r="G38" s="236">
        <v>0</v>
      </c>
      <c r="H38" s="236">
        <v>1.0485098348970275E-2</v>
      </c>
      <c r="I38" s="48">
        <f>SUM(B38:H38)</f>
        <v>0.99999999999999989</v>
      </c>
      <c r="J38" t="s">
        <v>160</v>
      </c>
    </row>
    <row r="39" spans="1:11" x14ac:dyDescent="0.25">
      <c r="A39" s="234" t="s">
        <v>9</v>
      </c>
      <c r="B39" s="236">
        <v>0.1194675540765391</v>
      </c>
      <c r="C39" s="236">
        <v>0</v>
      </c>
      <c r="D39" s="236">
        <v>0.84535298312336582</v>
      </c>
      <c r="E39" s="236">
        <v>0</v>
      </c>
      <c r="F39" s="236">
        <v>0</v>
      </c>
      <c r="G39" s="236">
        <v>0</v>
      </c>
      <c r="H39" s="236">
        <v>3.5179462800095082E-2</v>
      </c>
      <c r="I39" s="48">
        <f>SUM(B39:H39)</f>
        <v>1</v>
      </c>
    </row>
    <row r="40" spans="1:11" x14ac:dyDescent="0.25">
      <c r="A40" s="205" t="s">
        <v>33</v>
      </c>
      <c r="B40" s="48">
        <f>SUM(B34:B39)</f>
        <v>2.1259106749755037</v>
      </c>
      <c r="C40" s="48">
        <f t="shared" ref="C40:G40" si="9">SUM(C34:C39)</f>
        <v>0.88056958321890455</v>
      </c>
      <c r="D40" s="48">
        <f t="shared" si="9"/>
        <v>0.89383997543773697</v>
      </c>
      <c r="E40" s="48">
        <f t="shared" si="9"/>
        <v>1.3664384008163586</v>
      </c>
      <c r="F40" s="48">
        <f t="shared" si="9"/>
        <v>0.35342106095593584</v>
      </c>
      <c r="G40" s="48">
        <f t="shared" si="9"/>
        <v>0.2823901559485022</v>
      </c>
      <c r="H40" s="48">
        <f>SUM(H34:H39)</f>
        <v>9.743014864705804E-2</v>
      </c>
      <c r="I40" s="48">
        <f>SUM(B40:H40)</f>
        <v>6.0000000000000009</v>
      </c>
    </row>
    <row r="41" spans="1:11" x14ac:dyDescent="0.25">
      <c r="A41" s="122"/>
      <c r="B41" s="2"/>
      <c r="C41" s="2"/>
      <c r="D41" s="2"/>
      <c r="E41" s="2"/>
      <c r="F41" s="2"/>
      <c r="G41" s="2" t="s">
        <v>160</v>
      </c>
      <c r="H41" s="2"/>
      <c r="I41" s="2"/>
    </row>
    <row r="42" spans="1:11" x14ac:dyDescent="0.25">
      <c r="A42" s="266" t="s">
        <v>245</v>
      </c>
      <c r="B42" s="267"/>
      <c r="C42" s="267"/>
      <c r="D42" s="267"/>
      <c r="E42" s="267"/>
      <c r="F42" s="267"/>
      <c r="G42" s="267"/>
      <c r="H42" s="267"/>
      <c r="I42" s="267"/>
      <c r="J42" s="267"/>
      <c r="K42" s="267"/>
    </row>
    <row r="43" spans="1:11" x14ac:dyDescent="0.25">
      <c r="A43" s="266"/>
      <c r="B43" s="267"/>
      <c r="C43" s="267"/>
      <c r="D43" s="267"/>
      <c r="E43" s="267"/>
      <c r="F43" s="267"/>
      <c r="G43" s="267"/>
      <c r="H43" s="267"/>
      <c r="I43" s="267"/>
      <c r="J43" t="s">
        <v>160</v>
      </c>
    </row>
    <row r="44" spans="1:11" x14ac:dyDescent="0.25">
      <c r="J44" s="1"/>
    </row>
    <row r="45" spans="1:11" x14ac:dyDescent="0.25">
      <c r="A45" s="4" t="s">
        <v>292</v>
      </c>
    </row>
    <row r="46" spans="1:11" ht="36.75" customHeight="1" x14ac:dyDescent="0.25">
      <c r="A46" s="253" t="s">
        <v>1</v>
      </c>
      <c r="B46" s="253" t="s">
        <v>2</v>
      </c>
      <c r="C46" s="253" t="s">
        <v>3</v>
      </c>
      <c r="D46" s="253" t="s">
        <v>4</v>
      </c>
      <c r="E46" s="249" t="s">
        <v>0</v>
      </c>
      <c r="F46" s="249" t="s">
        <v>5</v>
      </c>
      <c r="G46" s="249" t="s">
        <v>6</v>
      </c>
      <c r="H46" s="249" t="s">
        <v>7</v>
      </c>
      <c r="I46" s="249" t="s">
        <v>34</v>
      </c>
      <c r="J46" s="249" t="s">
        <v>106</v>
      </c>
      <c r="K46" s="249" t="s">
        <v>8</v>
      </c>
    </row>
    <row r="47" spans="1:11" x14ac:dyDescent="0.25">
      <c r="A47" s="250" t="s">
        <v>202</v>
      </c>
      <c r="B47" s="251">
        <v>1</v>
      </c>
      <c r="C47" s="252">
        <v>9.3507549126249998</v>
      </c>
      <c r="D47" s="252">
        <v>1.72</v>
      </c>
      <c r="E47" s="252">
        <v>11563.891777697174</v>
      </c>
      <c r="F47" s="251">
        <v>1</v>
      </c>
      <c r="G47" s="252">
        <v>10316.09</v>
      </c>
      <c r="H47" s="252">
        <v>10316.08984375</v>
      </c>
      <c r="I47" s="252">
        <v>0</v>
      </c>
      <c r="J47" s="252">
        <v>0</v>
      </c>
      <c r="K47" s="252">
        <v>21879.981621447172</v>
      </c>
    </row>
    <row r="48" spans="1:11" x14ac:dyDescent="0.25">
      <c r="A48" s="250" t="s">
        <v>9</v>
      </c>
      <c r="B48" s="251">
        <v>742</v>
      </c>
      <c r="C48" s="252">
        <v>9.3507549126249998</v>
      </c>
      <c r="D48" s="252">
        <v>1.93</v>
      </c>
      <c r="E48" s="252">
        <v>9628015.1939819753</v>
      </c>
      <c r="F48" s="251">
        <v>598</v>
      </c>
      <c r="G48" s="252">
        <v>1185.25</v>
      </c>
      <c r="H48" s="252">
        <v>708779.5</v>
      </c>
      <c r="I48" s="252">
        <v>968168.81</v>
      </c>
      <c r="J48" s="252">
        <v>0</v>
      </c>
      <c r="K48" s="252">
        <v>11304963.503981976</v>
      </c>
    </row>
    <row r="49" spans="1:12" x14ac:dyDescent="0.25">
      <c r="A49" s="250" t="s">
        <v>11</v>
      </c>
      <c r="B49" s="251">
        <v>777</v>
      </c>
      <c r="C49" s="252">
        <v>9.3507549126249998</v>
      </c>
      <c r="D49" s="252">
        <v>1.57</v>
      </c>
      <c r="E49" s="252">
        <v>8201555.9170559086</v>
      </c>
      <c r="F49" s="251">
        <v>763</v>
      </c>
      <c r="G49" s="252">
        <v>2180.92</v>
      </c>
      <c r="H49" s="252">
        <v>1664041.900390625</v>
      </c>
      <c r="I49" s="252">
        <v>2921369.04</v>
      </c>
      <c r="J49" s="252">
        <v>0</v>
      </c>
      <c r="K49" s="252">
        <v>12786966.857446533</v>
      </c>
    </row>
    <row r="50" spans="1:12" x14ac:dyDescent="0.25">
      <c r="A50" s="250" t="s">
        <v>10</v>
      </c>
      <c r="B50" s="251">
        <v>369</v>
      </c>
      <c r="C50" s="252">
        <v>2.750222033125</v>
      </c>
      <c r="D50" s="252">
        <v>1.66</v>
      </c>
      <c r="E50" s="252">
        <v>1211242.4776433399</v>
      </c>
      <c r="F50" s="251">
        <v>816</v>
      </c>
      <c r="G50" s="252">
        <v>1161.23</v>
      </c>
      <c r="H50" s="252">
        <v>947563.6640625</v>
      </c>
      <c r="I50" s="252">
        <v>285055.40783505153</v>
      </c>
      <c r="J50" s="252">
        <v>0</v>
      </c>
      <c r="K50" s="252">
        <v>2443861.5495408913</v>
      </c>
    </row>
    <row r="51" spans="1:12" x14ac:dyDescent="0.25">
      <c r="A51" s="250" t="s">
        <v>13</v>
      </c>
      <c r="B51" s="251">
        <v>2308</v>
      </c>
      <c r="C51" s="252">
        <v>5.50044406625</v>
      </c>
      <c r="D51" s="252">
        <v>1.43</v>
      </c>
      <c r="E51" s="252">
        <v>13052643.277708054</v>
      </c>
      <c r="F51" s="251">
        <v>2166</v>
      </c>
      <c r="G51" s="252">
        <v>1065.98</v>
      </c>
      <c r="H51" s="252">
        <v>2308912.6376953125</v>
      </c>
      <c r="I51" s="252">
        <v>290994.06216494797</v>
      </c>
      <c r="J51" s="252">
        <v>0</v>
      </c>
      <c r="K51" s="252">
        <v>15652549.977568313</v>
      </c>
    </row>
    <row r="52" spans="1:12" x14ac:dyDescent="0.25">
      <c r="A52" s="250" t="s">
        <v>12</v>
      </c>
      <c r="B52" s="251">
        <v>1443</v>
      </c>
      <c r="C52" s="252">
        <v>9.3507549126249998</v>
      </c>
      <c r="D52" s="252">
        <v>1.72</v>
      </c>
      <c r="E52" s="252">
        <v>16686695.835217021</v>
      </c>
      <c r="F52" s="251">
        <v>3986</v>
      </c>
      <c r="G52" s="252">
        <v>10316.09</v>
      </c>
      <c r="H52" s="252">
        <v>41119934.1171875</v>
      </c>
      <c r="I52" s="252">
        <v>101418548.68000001</v>
      </c>
      <c r="J52" s="252">
        <v>0</v>
      </c>
      <c r="K52" s="252">
        <v>159225178.63240454</v>
      </c>
    </row>
    <row r="53" spans="1:12" x14ac:dyDescent="0.25">
      <c r="A53" s="205" t="s">
        <v>33</v>
      </c>
      <c r="B53" s="46">
        <f>SUM(B47:B52)</f>
        <v>5640</v>
      </c>
      <c r="C53" s="272" t="s">
        <v>99</v>
      </c>
      <c r="D53" s="272"/>
      <c r="E53" s="127">
        <f>SUM(E47:E52)</f>
        <v>48791716.593383998</v>
      </c>
      <c r="F53" s="46">
        <f>SUM(F47:F52)</f>
        <v>8330</v>
      </c>
      <c r="G53" s="90"/>
      <c r="H53" s="6">
        <f>SUM(H47:H52)</f>
        <v>46759547.909179688</v>
      </c>
      <c r="I53" s="6">
        <f>SUM(I47:I52)</f>
        <v>105884136</v>
      </c>
      <c r="J53" s="6">
        <f>SUM(J47:J52)</f>
        <v>0</v>
      </c>
      <c r="K53" s="6">
        <f>SUM(K47:K52)</f>
        <v>201435400.50256371</v>
      </c>
    </row>
    <row r="54" spans="1:12" x14ac:dyDescent="0.25">
      <c r="C54" s="272" t="s">
        <v>98</v>
      </c>
      <c r="D54" s="272"/>
      <c r="E54" s="77">
        <f>F12</f>
        <v>48791716.810000002</v>
      </c>
    </row>
    <row r="55" spans="1:12" x14ac:dyDescent="0.25">
      <c r="C55" s="272" t="s">
        <v>100</v>
      </c>
      <c r="D55" s="272"/>
      <c r="E55" s="6">
        <f>E53-E54</f>
        <v>-0.21661600470542908</v>
      </c>
      <c r="H55" s="1"/>
    </row>
    <row r="58" spans="1:12" x14ac:dyDescent="0.25">
      <c r="A58" s="47" t="s">
        <v>290</v>
      </c>
    </row>
    <row r="59" spans="1:12" x14ac:dyDescent="0.25">
      <c r="A59" s="4" t="s">
        <v>37</v>
      </c>
    </row>
    <row r="60" spans="1:12" x14ac:dyDescent="0.25">
      <c r="A60" s="244" t="s">
        <v>1</v>
      </c>
      <c r="B60" s="244" t="s">
        <v>35</v>
      </c>
      <c r="C60" s="244" t="s">
        <v>24</v>
      </c>
      <c r="D60" s="244" t="s">
        <v>25</v>
      </c>
      <c r="E60" s="244" t="s">
        <v>26</v>
      </c>
      <c r="F60" s="244" t="s">
        <v>27</v>
      </c>
      <c r="G60" s="244" t="s">
        <v>28</v>
      </c>
      <c r="H60" s="244" t="s">
        <v>29</v>
      </c>
      <c r="I60" s="244" t="s">
        <v>30</v>
      </c>
      <c r="J60" s="244" t="s">
        <v>31</v>
      </c>
      <c r="K60" s="244" t="s">
        <v>239</v>
      </c>
      <c r="L60" s="244" t="s">
        <v>8</v>
      </c>
    </row>
    <row r="61" spans="1:12" x14ac:dyDescent="0.25">
      <c r="A61" s="245" t="s">
        <v>202</v>
      </c>
      <c r="B61" s="246">
        <v>21879.981621447172</v>
      </c>
      <c r="C61" s="255">
        <v>75</v>
      </c>
      <c r="D61" s="246">
        <v>16409.986216085377</v>
      </c>
      <c r="E61" s="246">
        <v>16409.986216085377</v>
      </c>
      <c r="F61" s="246">
        <v>0</v>
      </c>
      <c r="G61" s="246">
        <v>0</v>
      </c>
      <c r="H61" s="246">
        <v>0</v>
      </c>
      <c r="I61" s="246">
        <v>0</v>
      </c>
      <c r="J61" s="246">
        <v>0</v>
      </c>
      <c r="K61" s="246">
        <v>0</v>
      </c>
      <c r="L61" s="246">
        <v>16409.986216085377</v>
      </c>
    </row>
    <row r="62" spans="1:12" x14ac:dyDescent="0.25">
      <c r="A62" s="245" t="s">
        <v>9</v>
      </c>
      <c r="B62" s="246">
        <v>11304963.503981976</v>
      </c>
      <c r="C62" s="255">
        <v>75</v>
      </c>
      <c r="D62" s="246">
        <v>8478722.6279864833</v>
      </c>
      <c r="E62" s="246">
        <v>1012932.2540589509</v>
      </c>
      <c r="F62" s="246">
        <v>0</v>
      </c>
      <c r="G62" s="246">
        <v>7167513.4666439574</v>
      </c>
      <c r="H62" s="246">
        <v>0</v>
      </c>
      <c r="I62" s="246">
        <v>0</v>
      </c>
      <c r="J62" s="246">
        <v>0</v>
      </c>
      <c r="K62" s="246">
        <v>298276.90728357492</v>
      </c>
      <c r="L62" s="246">
        <v>8478722.6279864833</v>
      </c>
    </row>
    <row r="63" spans="1:12" x14ac:dyDescent="0.25">
      <c r="A63" s="245" t="s">
        <v>11</v>
      </c>
      <c r="B63" s="246">
        <v>12786966.857446533</v>
      </c>
      <c r="C63" s="255">
        <v>75</v>
      </c>
      <c r="D63" s="246">
        <v>9590225.1430848986</v>
      </c>
      <c r="E63" s="246">
        <v>993211.95239444857</v>
      </c>
      <c r="F63" s="246">
        <v>8437705.7441105098</v>
      </c>
      <c r="G63" s="246">
        <v>0</v>
      </c>
      <c r="H63" s="246">
        <v>58752.992765927484</v>
      </c>
      <c r="I63" s="246">
        <v>0</v>
      </c>
      <c r="J63" s="246">
        <v>0</v>
      </c>
      <c r="K63" s="246">
        <v>100554.45381401268</v>
      </c>
      <c r="L63" s="246">
        <v>9590225.1430848986</v>
      </c>
    </row>
    <row r="64" spans="1:12" x14ac:dyDescent="0.25">
      <c r="A64" s="245" t="s">
        <v>10</v>
      </c>
      <c r="B64" s="246">
        <v>2443861.5495408913</v>
      </c>
      <c r="C64" s="255">
        <v>75</v>
      </c>
      <c r="D64" s="246">
        <v>1832896.1621556685</v>
      </c>
      <c r="E64" s="246">
        <v>0</v>
      </c>
      <c r="F64" s="246">
        <v>0</v>
      </c>
      <c r="G64" s="246">
        <v>0</v>
      </c>
      <c r="H64" s="246">
        <v>1832896.1621556685</v>
      </c>
      <c r="I64" s="246">
        <v>0</v>
      </c>
      <c r="J64" s="246">
        <v>0</v>
      </c>
      <c r="K64" s="246">
        <v>0</v>
      </c>
      <c r="L64" s="246">
        <v>1832896.1621556685</v>
      </c>
    </row>
    <row r="65" spans="1:13" x14ac:dyDescent="0.25">
      <c r="A65" s="245" t="s">
        <v>13</v>
      </c>
      <c r="B65" s="246">
        <v>15652549.977568313</v>
      </c>
      <c r="C65" s="255">
        <v>75</v>
      </c>
      <c r="D65" s="246">
        <v>11739412.483176237</v>
      </c>
      <c r="E65" s="246">
        <v>0</v>
      </c>
      <c r="F65" s="246">
        <v>0</v>
      </c>
      <c r="G65" s="246">
        <v>0</v>
      </c>
      <c r="H65" s="246">
        <v>3964915.7316332203</v>
      </c>
      <c r="I65" s="246">
        <v>4148955.6148035028</v>
      </c>
      <c r="J65" s="246">
        <v>3315094.5218679309</v>
      </c>
      <c r="K65" s="246">
        <v>310446.61487158237</v>
      </c>
      <c r="L65" s="246">
        <v>11739412.483176237</v>
      </c>
    </row>
    <row r="66" spans="1:13" x14ac:dyDescent="0.25">
      <c r="A66" s="245" t="s">
        <v>12</v>
      </c>
      <c r="B66" s="246">
        <v>159225178.63240454</v>
      </c>
      <c r="C66" s="255">
        <v>75</v>
      </c>
      <c r="D66" s="246">
        <v>119418883.97430339</v>
      </c>
      <c r="E66" s="246">
        <v>107820694.00809473</v>
      </c>
      <c r="F66" s="246">
        <v>89092.777702152584</v>
      </c>
      <c r="G66" s="246">
        <v>5790262.5094528301</v>
      </c>
      <c r="H66" s="246">
        <v>2695056.5254901154</v>
      </c>
      <c r="I66" s="246">
        <v>0</v>
      </c>
      <c r="J66" s="246">
        <v>0</v>
      </c>
      <c r="K66" s="246">
        <v>3023778.1535635749</v>
      </c>
      <c r="L66" s="246">
        <v>119418883.97430341</v>
      </c>
    </row>
    <row r="67" spans="1:13" x14ac:dyDescent="0.25">
      <c r="A67" s="70" t="s">
        <v>89</v>
      </c>
      <c r="B67" s="69">
        <f>SUM(B61:B66)</f>
        <v>201435400.50256371</v>
      </c>
      <c r="D67" s="5">
        <f>SUM(D61:D66)</f>
        <v>151076550.37692276</v>
      </c>
      <c r="E67" s="5">
        <f t="shared" ref="E67:L67" si="10">SUM(E61:E66)</f>
        <v>109843248.20076421</v>
      </c>
      <c r="F67" s="5">
        <f t="shared" si="10"/>
        <v>8526798.5218126625</v>
      </c>
      <c r="G67" s="5">
        <f t="shared" si="10"/>
        <v>12957775.976096787</v>
      </c>
      <c r="H67" s="5">
        <f t="shared" si="10"/>
        <v>8551621.4120449312</v>
      </c>
      <c r="I67" s="5">
        <f t="shared" si="10"/>
        <v>4148955.6148035028</v>
      </c>
      <c r="J67" s="5">
        <f t="shared" si="10"/>
        <v>3315094.5218679309</v>
      </c>
      <c r="K67" s="5">
        <f t="shared" si="10"/>
        <v>3733056.1295327451</v>
      </c>
      <c r="L67" s="5">
        <f t="shared" si="10"/>
        <v>151076550.37692279</v>
      </c>
    </row>
    <row r="68" spans="1:13" x14ac:dyDescent="0.25">
      <c r="A68" s="8" t="s">
        <v>90</v>
      </c>
      <c r="B68" s="6">
        <f>D67</f>
        <v>151076550.37692276</v>
      </c>
    </row>
    <row r="69" spans="1:13" x14ac:dyDescent="0.25">
      <c r="A69" s="8" t="s">
        <v>313</v>
      </c>
      <c r="B69" s="53">
        <f>L70</f>
        <v>88788999</v>
      </c>
      <c r="D69" s="1"/>
      <c r="L69" s="71" t="s">
        <v>96</v>
      </c>
    </row>
    <row r="70" spans="1:13" x14ac:dyDescent="0.25">
      <c r="A70" s="11" t="s">
        <v>93</v>
      </c>
      <c r="B70" s="7">
        <f>B68-B69</f>
        <v>62287551.376922756</v>
      </c>
      <c r="C70" s="273" t="s">
        <v>32</v>
      </c>
      <c r="D70" s="273"/>
      <c r="E70" s="190">
        <v>40843992</v>
      </c>
      <c r="F70" s="190">
        <v>19725797</v>
      </c>
      <c r="G70" s="190">
        <v>9086517</v>
      </c>
      <c r="H70" s="190">
        <v>10408583</v>
      </c>
      <c r="I70" s="190">
        <v>3617546</v>
      </c>
      <c r="J70" s="190">
        <v>2245939</v>
      </c>
      <c r="K70" s="190">
        <v>2860625</v>
      </c>
      <c r="L70" s="139">
        <f>SUM(E70:K70)</f>
        <v>88788999</v>
      </c>
    </row>
    <row r="71" spans="1:13" x14ac:dyDescent="0.25">
      <c r="A71" s="8" t="s">
        <v>91</v>
      </c>
      <c r="B71" s="7">
        <f>B67-B68</f>
        <v>50358850.125640959</v>
      </c>
      <c r="E71" s="52">
        <f>E67-E70</f>
        <v>68999256.200764209</v>
      </c>
      <c r="F71" s="5">
        <f t="shared" ref="F71:L71" si="11">F67-F70</f>
        <v>-11198998.478187338</v>
      </c>
      <c r="G71" s="88">
        <f t="shared" si="11"/>
        <v>3871258.9760967866</v>
      </c>
      <c r="H71" s="5">
        <f t="shared" si="11"/>
        <v>-1856961.5879550688</v>
      </c>
      <c r="I71" s="52">
        <f t="shared" si="11"/>
        <v>531409.6148035028</v>
      </c>
      <c r="J71" s="52">
        <f t="shared" si="11"/>
        <v>1069155.5218679309</v>
      </c>
      <c r="K71" s="88">
        <f t="shared" si="11"/>
        <v>872431.12953274511</v>
      </c>
      <c r="L71" s="140">
        <f t="shared" si="11"/>
        <v>62287551.376922786</v>
      </c>
      <c r="M71" s="82" t="s">
        <v>95</v>
      </c>
    </row>
    <row r="72" spans="1:13" x14ac:dyDescent="0.25">
      <c r="A72" s="9" t="s">
        <v>92</v>
      </c>
      <c r="B72" s="6">
        <f>B70+B71</f>
        <v>112646401.50256371</v>
      </c>
      <c r="F72" s="10" t="s">
        <v>36</v>
      </c>
      <c r="G72" s="10"/>
      <c r="H72" s="10" t="s">
        <v>36</v>
      </c>
      <c r="M72" s="270" t="s">
        <v>97</v>
      </c>
    </row>
    <row r="73" spans="1:13" ht="62.25" customHeight="1" x14ac:dyDescent="0.25">
      <c r="A73" s="11" t="s">
        <v>259</v>
      </c>
      <c r="B73" s="191">
        <v>16837673</v>
      </c>
      <c r="E73" s="78"/>
      <c r="F73" s="78"/>
      <c r="G73" s="78"/>
      <c r="H73" s="78"/>
      <c r="I73" s="78"/>
      <c r="J73" s="78"/>
      <c r="K73" s="78"/>
      <c r="M73" s="271"/>
    </row>
    <row r="74" spans="1:13" x14ac:dyDescent="0.25">
      <c r="A74" s="7" t="s">
        <v>94</v>
      </c>
      <c r="B74" s="6">
        <f>B72-B73</f>
        <v>95808728.502563715</v>
      </c>
      <c r="D74" s="47" t="s">
        <v>353</v>
      </c>
    </row>
    <row r="75" spans="1:13" x14ac:dyDescent="0.25">
      <c r="A75" s="135" t="s">
        <v>249</v>
      </c>
      <c r="B75" s="118"/>
      <c r="C75" s="118"/>
    </row>
    <row r="76" spans="1:13" x14ac:dyDescent="0.25">
      <c r="A76" s="266"/>
      <c r="B76" s="267"/>
      <c r="C76" s="267"/>
      <c r="D76" s="267"/>
      <c r="E76" s="267"/>
      <c r="F76" s="267"/>
      <c r="G76" s="267"/>
      <c r="H76" s="267"/>
      <c r="I76" s="267"/>
      <c r="J76" s="267"/>
      <c r="K76" s="267"/>
    </row>
    <row r="78" spans="1:13" s="118" customFormat="1" x14ac:dyDescent="0.25">
      <c r="L78" s="141"/>
    </row>
    <row r="82" spans="1:13" x14ac:dyDescent="0.25">
      <c r="A82" s="47" t="s">
        <v>291</v>
      </c>
    </row>
    <row r="83" spans="1:13" x14ac:dyDescent="0.25">
      <c r="A83" s="4" t="s">
        <v>170</v>
      </c>
    </row>
    <row r="84" spans="1:13" ht="78" customHeight="1" x14ac:dyDescent="0.25">
      <c r="A84" s="248" t="s">
        <v>1</v>
      </c>
      <c r="B84" s="248" t="s">
        <v>35</v>
      </c>
      <c r="C84" s="248" t="s">
        <v>24</v>
      </c>
      <c r="D84" s="248" t="s">
        <v>25</v>
      </c>
      <c r="E84" s="244" t="s">
        <v>26</v>
      </c>
      <c r="F84" s="244" t="s">
        <v>27</v>
      </c>
      <c r="G84" s="244" t="s">
        <v>28</v>
      </c>
      <c r="H84" s="244" t="s">
        <v>29</v>
      </c>
      <c r="I84" s="244" t="s">
        <v>30</v>
      </c>
      <c r="J84" s="244" t="s">
        <v>31</v>
      </c>
      <c r="K84" s="244" t="s">
        <v>239</v>
      </c>
      <c r="L84" s="244" t="s">
        <v>8</v>
      </c>
    </row>
    <row r="85" spans="1:13" x14ac:dyDescent="0.25">
      <c r="A85" s="245" t="s">
        <v>202</v>
      </c>
      <c r="B85" s="246">
        <v>21879.981621447172</v>
      </c>
      <c r="C85" s="255">
        <v>75</v>
      </c>
      <c r="D85" s="246">
        <v>16409.986216085377</v>
      </c>
      <c r="E85" s="246">
        <v>16409.986216085377</v>
      </c>
      <c r="F85" s="246">
        <v>0</v>
      </c>
      <c r="G85" s="246">
        <v>0</v>
      </c>
      <c r="H85" s="246">
        <v>0</v>
      </c>
      <c r="I85" s="246">
        <v>0</v>
      </c>
      <c r="J85" s="246">
        <v>0</v>
      </c>
      <c r="K85" s="246">
        <v>0</v>
      </c>
      <c r="L85" s="246">
        <v>16409.986216085377</v>
      </c>
    </row>
    <row r="86" spans="1:13" x14ac:dyDescent="0.25">
      <c r="A86" s="245" t="s">
        <v>9</v>
      </c>
      <c r="B86" s="246">
        <v>11304963.503981976</v>
      </c>
      <c r="C86" s="255">
        <v>75</v>
      </c>
      <c r="D86" s="246">
        <v>8478722.6279864833</v>
      </c>
      <c r="E86" s="246">
        <v>1012932.2540589509</v>
      </c>
      <c r="F86" s="246">
        <v>0</v>
      </c>
      <c r="G86" s="246">
        <v>7167513.4666439574</v>
      </c>
      <c r="H86" s="246">
        <v>0</v>
      </c>
      <c r="I86" s="246">
        <v>0</v>
      </c>
      <c r="J86" s="246">
        <v>0</v>
      </c>
      <c r="K86" s="246">
        <v>298276.90728357492</v>
      </c>
      <c r="L86" s="246">
        <v>8478722.6279864833</v>
      </c>
    </row>
    <row r="87" spans="1:13" x14ac:dyDescent="0.25">
      <c r="A87" s="245" t="s">
        <v>11</v>
      </c>
      <c r="B87" s="246">
        <v>12786966.857446533</v>
      </c>
      <c r="C87" s="255">
        <v>100</v>
      </c>
      <c r="D87" s="246">
        <v>12786966.857446533</v>
      </c>
      <c r="E87" s="246">
        <v>1324282.6031925983</v>
      </c>
      <c r="F87" s="246">
        <v>11250274.325480681</v>
      </c>
      <c r="G87" s="246">
        <v>0</v>
      </c>
      <c r="H87" s="246">
        <v>78337.323687903321</v>
      </c>
      <c r="I87" s="246">
        <v>0</v>
      </c>
      <c r="J87" s="246">
        <v>0</v>
      </c>
      <c r="K87" s="246">
        <v>134072.60508535025</v>
      </c>
      <c r="L87" s="246">
        <v>12786966.857446533</v>
      </c>
    </row>
    <row r="88" spans="1:13" x14ac:dyDescent="0.25">
      <c r="A88" s="245" t="s">
        <v>10</v>
      </c>
      <c r="B88" s="246">
        <v>2443861.5495408913</v>
      </c>
      <c r="C88" s="255">
        <v>100</v>
      </c>
      <c r="D88" s="246">
        <v>2443861.5495408913</v>
      </c>
      <c r="E88" s="246">
        <v>0</v>
      </c>
      <c r="F88" s="246">
        <v>0</v>
      </c>
      <c r="G88" s="246">
        <v>0</v>
      </c>
      <c r="H88" s="246">
        <v>2443861.5495408913</v>
      </c>
      <c r="I88" s="246">
        <v>0</v>
      </c>
      <c r="J88" s="246">
        <v>0</v>
      </c>
      <c r="K88" s="246">
        <v>0</v>
      </c>
      <c r="L88" s="246">
        <v>2443861.5495408913</v>
      </c>
    </row>
    <row r="89" spans="1:13" x14ac:dyDescent="0.25">
      <c r="A89" s="245" t="s">
        <v>13</v>
      </c>
      <c r="B89" s="246">
        <v>15652549.977568313</v>
      </c>
      <c r="C89" s="255">
        <v>100</v>
      </c>
      <c r="D89" s="246">
        <v>15652549.977568313</v>
      </c>
      <c r="E89" s="246">
        <v>0</v>
      </c>
      <c r="F89" s="246">
        <v>0</v>
      </c>
      <c r="G89" s="246">
        <v>0</v>
      </c>
      <c r="H89" s="246">
        <v>5286554.3088442925</v>
      </c>
      <c r="I89" s="246">
        <v>5531940.8197380034</v>
      </c>
      <c r="J89" s="246">
        <v>4420126.0291572409</v>
      </c>
      <c r="K89" s="246">
        <v>413928.81982877647</v>
      </c>
      <c r="L89" s="246">
        <v>15652549.977568312</v>
      </c>
    </row>
    <row r="90" spans="1:13" x14ac:dyDescent="0.25">
      <c r="A90" s="245" t="s">
        <v>12</v>
      </c>
      <c r="B90" s="246">
        <v>159225178.63240454</v>
      </c>
      <c r="C90" s="255">
        <v>75</v>
      </c>
      <c r="D90" s="246">
        <v>119418883.97430339</v>
      </c>
      <c r="E90" s="246">
        <v>107820694.00809473</v>
      </c>
      <c r="F90" s="246">
        <v>89092.777702152584</v>
      </c>
      <c r="G90" s="246">
        <v>5790262.5094528301</v>
      </c>
      <c r="H90" s="246">
        <v>2695056.5254901154</v>
      </c>
      <c r="I90" s="246">
        <v>0</v>
      </c>
      <c r="J90" s="246">
        <v>0</v>
      </c>
      <c r="K90" s="246">
        <v>3023778.1535635749</v>
      </c>
      <c r="L90" s="246">
        <v>119418883.97430341</v>
      </c>
    </row>
    <row r="91" spans="1:13" x14ac:dyDescent="0.25">
      <c r="A91" s="8" t="s">
        <v>89</v>
      </c>
      <c r="B91" s="6">
        <f>SUM(B85:B90)</f>
        <v>201435400.50256371</v>
      </c>
      <c r="C91" s="90"/>
      <c r="D91" s="6">
        <f t="shared" ref="D91:L91" si="12">SUM(D85:D90)</f>
        <v>158797394.97306171</v>
      </c>
      <c r="E91" s="6">
        <f t="shared" si="12"/>
        <v>110174318.85156237</v>
      </c>
      <c r="F91" s="6">
        <f t="shared" si="12"/>
        <v>11339367.103182834</v>
      </c>
      <c r="G91" s="6">
        <f t="shared" si="12"/>
        <v>12957775.976096787</v>
      </c>
      <c r="H91" s="6">
        <f t="shared" si="12"/>
        <v>10503809.707563203</v>
      </c>
      <c r="I91" s="6">
        <f t="shared" si="12"/>
        <v>5531940.8197380034</v>
      </c>
      <c r="J91" s="6">
        <f t="shared" si="12"/>
        <v>4420126.0291572409</v>
      </c>
      <c r="K91" s="6">
        <f t="shared" si="12"/>
        <v>3870056.4857612764</v>
      </c>
      <c r="L91" s="6">
        <f t="shared" si="12"/>
        <v>158797394.97306171</v>
      </c>
    </row>
    <row r="92" spans="1:13" x14ac:dyDescent="0.25">
      <c r="A92" s="70" t="s">
        <v>90</v>
      </c>
      <c r="B92" s="69">
        <f>D91</f>
        <v>158797394.97306171</v>
      </c>
    </row>
    <row r="93" spans="1:13" x14ac:dyDescent="0.25">
      <c r="A93" s="8" t="s">
        <v>312</v>
      </c>
      <c r="B93" s="53">
        <f>L94</f>
        <v>88788999</v>
      </c>
      <c r="D93" s="1"/>
      <c r="L93" s="71" t="s">
        <v>96</v>
      </c>
    </row>
    <row r="94" spans="1:13" x14ac:dyDescent="0.25">
      <c r="A94" s="11" t="s">
        <v>93</v>
      </c>
      <c r="B94" s="7">
        <f>B92-B93</f>
        <v>70008395.973061711</v>
      </c>
      <c r="C94" s="273" t="s">
        <v>32</v>
      </c>
      <c r="D94" s="273"/>
      <c r="E94" s="190">
        <v>40843992</v>
      </c>
      <c r="F94" s="190">
        <v>19725797</v>
      </c>
      <c r="G94" s="190">
        <v>9086517</v>
      </c>
      <c r="H94" s="190">
        <v>10408583</v>
      </c>
      <c r="I94" s="190">
        <v>3617546</v>
      </c>
      <c r="J94" s="190">
        <v>2245939</v>
      </c>
      <c r="K94" s="190">
        <v>2860625</v>
      </c>
      <c r="L94" s="139">
        <f>SUM(E94:K94)</f>
        <v>88788999</v>
      </c>
    </row>
    <row r="95" spans="1:13" x14ac:dyDescent="0.25">
      <c r="A95" s="8" t="s">
        <v>91</v>
      </c>
      <c r="B95" s="7">
        <f>B91-B92</f>
        <v>42638005.529502004</v>
      </c>
      <c r="D95" s="156" t="s">
        <v>258</v>
      </c>
      <c r="E95" s="52">
        <f>E91-E94</f>
        <v>69330326.851562366</v>
      </c>
      <c r="F95" s="5">
        <f t="shared" ref="F95:L95" si="13">F91-F94</f>
        <v>-8386429.8968171664</v>
      </c>
      <c r="G95" s="52">
        <f t="shared" si="13"/>
        <v>3871258.9760967866</v>
      </c>
      <c r="H95" s="88">
        <f t="shared" si="13"/>
        <v>95226.707563202828</v>
      </c>
      <c r="I95" s="52">
        <f t="shared" si="13"/>
        <v>1914394.8197380034</v>
      </c>
      <c r="J95" s="52">
        <f t="shared" si="13"/>
        <v>2174187.0291572409</v>
      </c>
      <c r="K95" s="52">
        <f t="shared" si="13"/>
        <v>1009431.4857612764</v>
      </c>
      <c r="L95" s="140">
        <f t="shared" si="13"/>
        <v>70008395.973061711</v>
      </c>
      <c r="M95" s="82" t="s">
        <v>95</v>
      </c>
    </row>
    <row r="96" spans="1:13" x14ac:dyDescent="0.25">
      <c r="A96" s="9" t="s">
        <v>92</v>
      </c>
      <c r="B96" s="6">
        <f>B94+B95</f>
        <v>112646401.50256371</v>
      </c>
      <c r="F96" s="10" t="s">
        <v>36</v>
      </c>
      <c r="H96" s="10"/>
      <c r="K96" s="10"/>
      <c r="M96" s="270" t="s">
        <v>97</v>
      </c>
    </row>
    <row r="97" spans="1:13" ht="62.25" customHeight="1" x14ac:dyDescent="0.25">
      <c r="A97" s="11" t="s">
        <v>218</v>
      </c>
      <c r="B97" s="191">
        <v>16837673</v>
      </c>
      <c r="E97" s="78"/>
      <c r="F97" s="78"/>
      <c r="G97" s="78"/>
      <c r="H97" s="78"/>
      <c r="I97" s="78"/>
      <c r="J97" s="78"/>
      <c r="K97" s="78"/>
      <c r="M97" s="271"/>
    </row>
    <row r="98" spans="1:13" x14ac:dyDescent="0.25">
      <c r="A98" s="7" t="s">
        <v>94</v>
      </c>
      <c r="B98" s="6">
        <f>B96-B97</f>
        <v>95808728.502563715</v>
      </c>
      <c r="D98" s="47" t="s">
        <v>288</v>
      </c>
    </row>
    <row r="99" spans="1:13" x14ac:dyDescent="0.25">
      <c r="A99" s="135" t="s">
        <v>249</v>
      </c>
      <c r="B99" s="118"/>
      <c r="C99" s="118"/>
    </row>
    <row r="100" spans="1:13" x14ac:dyDescent="0.25">
      <c r="A100" s="266"/>
      <c r="B100" s="267"/>
      <c r="C100" s="267"/>
      <c r="D100" s="267"/>
      <c r="E100" s="267"/>
      <c r="F100" s="267"/>
      <c r="G100" s="267"/>
      <c r="H100" s="267"/>
      <c r="I100" s="267"/>
      <c r="J100" s="267"/>
      <c r="K100" s="267"/>
    </row>
  </sheetData>
  <mergeCells count="19">
    <mergeCell ref="A100:K100"/>
    <mergeCell ref="C94:D94"/>
    <mergeCell ref="M96:M97"/>
    <mergeCell ref="L2:M3"/>
    <mergeCell ref="L13:M19"/>
    <mergeCell ref="A76:K76"/>
    <mergeCell ref="E17:H17"/>
    <mergeCell ref="F3:H3"/>
    <mergeCell ref="M72:M73"/>
    <mergeCell ref="A43:I43"/>
    <mergeCell ref="C53:D53"/>
    <mergeCell ref="C54:D54"/>
    <mergeCell ref="C55:D55"/>
    <mergeCell ref="C70:D70"/>
    <mergeCell ref="E15:H15"/>
    <mergeCell ref="E16:H16"/>
    <mergeCell ref="L21:M27"/>
    <mergeCell ref="A30:K30"/>
    <mergeCell ref="A42:K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S307"/>
  <sheetViews>
    <sheetView zoomScale="115" zoomScaleNormal="115" workbookViewId="0">
      <selection activeCell="H233" sqref="H233"/>
    </sheetView>
  </sheetViews>
  <sheetFormatPr defaultRowHeight="15" x14ac:dyDescent="0.25"/>
  <cols>
    <col min="1" max="1" width="20.7109375" customWidth="1"/>
    <col min="2" max="2" width="27.5703125" customWidth="1"/>
    <col min="3" max="3" width="16.28515625" customWidth="1"/>
    <col min="4" max="4" width="28.7109375" customWidth="1"/>
    <col min="5" max="5" width="20" customWidth="1"/>
    <col min="6" max="6" width="15.28515625" customWidth="1"/>
    <col min="7" max="7" width="17.85546875" customWidth="1"/>
    <col min="8" max="8" width="19.5703125" customWidth="1"/>
    <col min="9" max="9" width="14.5703125" customWidth="1"/>
    <col min="10" max="10" width="15.7109375" customWidth="1"/>
    <col min="11" max="12" width="14.85546875" customWidth="1"/>
    <col min="13" max="13" width="13.28515625" customWidth="1"/>
    <col min="14" max="14" width="16" customWidth="1"/>
  </cols>
  <sheetData>
    <row r="1" spans="1:19" ht="18.75" x14ac:dyDescent="0.3">
      <c r="A1" s="134" t="s">
        <v>217</v>
      </c>
      <c r="E1" s="47"/>
    </row>
    <row r="2" spans="1:19" ht="18.75" x14ac:dyDescent="0.3">
      <c r="A2" s="145" t="s">
        <v>248</v>
      </c>
      <c r="B2" s="118"/>
      <c r="C2" s="118"/>
      <c r="D2" s="118"/>
      <c r="E2" s="135"/>
    </row>
    <row r="3" spans="1:19" x14ac:dyDescent="0.25">
      <c r="A3" s="135" t="s">
        <v>222</v>
      </c>
      <c r="E3" s="47"/>
    </row>
    <row r="4" spans="1:19" x14ac:dyDescent="0.25">
      <c r="A4" s="47" t="s">
        <v>189</v>
      </c>
    </row>
    <row r="5" spans="1:19" ht="18.75" x14ac:dyDescent="0.3">
      <c r="A5" s="282" t="s">
        <v>309</v>
      </c>
      <c r="B5" s="282"/>
      <c r="C5" s="282"/>
      <c r="D5" s="282"/>
      <c r="E5" s="282"/>
      <c r="F5" s="282"/>
      <c r="G5" s="282"/>
      <c r="H5" s="282"/>
      <c r="I5" s="282"/>
      <c r="J5" s="282"/>
      <c r="K5" s="282"/>
      <c r="L5" s="282"/>
      <c r="M5" s="282"/>
      <c r="N5" s="282"/>
      <c r="O5" s="282"/>
      <c r="P5" s="282"/>
      <c r="Q5" s="282"/>
      <c r="R5" s="282"/>
      <c r="S5" s="282"/>
    </row>
    <row r="6" spans="1:19" ht="14.45" x14ac:dyDescent="0.35">
      <c r="A6" s="12"/>
      <c r="B6" s="12"/>
      <c r="C6" s="12"/>
      <c r="D6" s="12"/>
      <c r="E6" s="12"/>
      <c r="F6" s="12"/>
      <c r="G6" s="12"/>
      <c r="H6" s="12"/>
      <c r="I6" s="12"/>
      <c r="J6" s="12"/>
      <c r="K6" s="12"/>
      <c r="L6" s="12"/>
      <c r="M6" s="12"/>
      <c r="N6" s="12"/>
      <c r="O6" s="12"/>
      <c r="P6" s="12"/>
      <c r="Q6" s="12"/>
      <c r="R6" s="12"/>
      <c r="S6" s="12"/>
    </row>
    <row r="7" spans="1:19" ht="135" x14ac:dyDescent="0.25">
      <c r="A7" s="13" t="s">
        <v>309</v>
      </c>
      <c r="B7" s="14" t="s">
        <v>39</v>
      </c>
      <c r="C7" s="14" t="s">
        <v>278</v>
      </c>
      <c r="D7" s="13" t="s">
        <v>310</v>
      </c>
      <c r="E7" s="15" t="s">
        <v>40</v>
      </c>
      <c r="F7" s="16" t="s">
        <v>15</v>
      </c>
      <c r="G7" s="16" t="s">
        <v>16</v>
      </c>
      <c r="H7" s="16" t="s">
        <v>17</v>
      </c>
      <c r="I7" s="16" t="s">
        <v>18</v>
      </c>
      <c r="J7" s="16" t="s">
        <v>238</v>
      </c>
      <c r="K7" s="17" t="s">
        <v>41</v>
      </c>
      <c r="L7" s="17" t="s">
        <v>43</v>
      </c>
      <c r="M7" s="15" t="s">
        <v>44</v>
      </c>
      <c r="N7" s="15" t="s">
        <v>45</v>
      </c>
      <c r="O7" s="15" t="s">
        <v>46</v>
      </c>
      <c r="P7" s="18" t="s">
        <v>48</v>
      </c>
      <c r="Q7" s="18" t="s">
        <v>47</v>
      </c>
      <c r="R7" s="18" t="s">
        <v>42</v>
      </c>
      <c r="S7" s="15" t="s">
        <v>49</v>
      </c>
    </row>
    <row r="8" spans="1:19" x14ac:dyDescent="0.25">
      <c r="A8" s="13">
        <v>1</v>
      </c>
      <c r="B8" s="14">
        <v>2</v>
      </c>
      <c r="C8" s="14"/>
      <c r="D8" s="13">
        <v>3</v>
      </c>
      <c r="E8" s="15">
        <v>4</v>
      </c>
      <c r="F8" s="16">
        <v>5</v>
      </c>
      <c r="G8" s="16">
        <v>6</v>
      </c>
      <c r="H8" s="16">
        <v>7</v>
      </c>
      <c r="I8" s="16">
        <v>8</v>
      </c>
      <c r="J8" s="16">
        <v>9</v>
      </c>
      <c r="K8" s="17">
        <v>10</v>
      </c>
      <c r="L8" s="172">
        <v>11</v>
      </c>
      <c r="M8" s="173">
        <v>13</v>
      </c>
      <c r="N8" s="15">
        <v>14</v>
      </c>
      <c r="O8" s="15">
        <v>15</v>
      </c>
      <c r="P8" s="18">
        <v>17</v>
      </c>
      <c r="Q8" s="15">
        <v>16</v>
      </c>
      <c r="R8" s="18">
        <v>18</v>
      </c>
      <c r="S8" s="15">
        <v>19</v>
      </c>
    </row>
    <row r="9" spans="1:19" x14ac:dyDescent="0.25">
      <c r="A9" s="14" t="s">
        <v>50</v>
      </c>
      <c r="B9" s="14"/>
      <c r="C9" s="14"/>
      <c r="D9" s="14"/>
      <c r="E9" s="14"/>
      <c r="F9" s="19"/>
      <c r="G9" s="19"/>
      <c r="H9" s="19"/>
      <c r="I9" s="19"/>
      <c r="J9" s="19"/>
      <c r="K9" s="19"/>
      <c r="L9" s="19"/>
      <c r="M9" s="30"/>
      <c r="N9" s="14"/>
      <c r="O9" s="14"/>
      <c r="P9" s="14"/>
      <c r="Q9" s="14"/>
      <c r="R9" s="14"/>
      <c r="S9" s="14"/>
    </row>
    <row r="10" spans="1:19" x14ac:dyDescent="0.25">
      <c r="A10" s="14" t="s">
        <v>51</v>
      </c>
      <c r="B10" s="14"/>
      <c r="C10" s="14"/>
      <c r="D10" s="14"/>
      <c r="E10" s="14"/>
      <c r="F10" s="19"/>
      <c r="G10" s="19"/>
      <c r="H10" s="19"/>
      <c r="I10" s="19"/>
      <c r="J10" s="19"/>
      <c r="K10" s="19"/>
      <c r="L10" s="19"/>
      <c r="M10" s="30"/>
      <c r="N10" s="14"/>
      <c r="O10" s="14"/>
      <c r="P10" s="14"/>
      <c r="Q10" s="14"/>
      <c r="R10" s="14"/>
      <c r="S10" s="14"/>
    </row>
    <row r="11" spans="1:19" x14ac:dyDescent="0.25">
      <c r="A11" s="14" t="s">
        <v>52</v>
      </c>
      <c r="B11" s="14"/>
      <c r="C11" s="146">
        <v>118854289</v>
      </c>
      <c r="D11" s="20">
        <f t="shared" ref="D11:D19" si="0">SUM(E11:S11)</f>
        <v>118300789</v>
      </c>
      <c r="E11" s="218">
        <v>14380679</v>
      </c>
      <c r="F11" s="219">
        <v>44080944</v>
      </c>
      <c r="G11" s="219">
        <v>20296997</v>
      </c>
      <c r="H11" s="219">
        <f>H12+H20+H21+H22</f>
        <v>9800458</v>
      </c>
      <c r="I11" s="220">
        <v>11008583</v>
      </c>
      <c r="J11" s="220">
        <v>2860625</v>
      </c>
      <c r="K11" s="220">
        <v>3906646</v>
      </c>
      <c r="L11" s="220">
        <v>2342939</v>
      </c>
      <c r="M11" s="221">
        <v>2239379</v>
      </c>
      <c r="N11" s="221">
        <f>N12+N20+N21</f>
        <v>860048</v>
      </c>
      <c r="O11" s="221">
        <v>382405</v>
      </c>
      <c r="P11" s="222">
        <v>68008</v>
      </c>
      <c r="Q11" s="222">
        <f>Q12+Q20+Q21</f>
        <v>4656741</v>
      </c>
      <c r="R11" s="222">
        <v>100000</v>
      </c>
      <c r="S11" s="221">
        <v>1316337</v>
      </c>
    </row>
    <row r="12" spans="1:19" x14ac:dyDescent="0.25">
      <c r="A12" s="14" t="s">
        <v>53</v>
      </c>
      <c r="B12" s="14"/>
      <c r="C12" s="146">
        <v>93795922</v>
      </c>
      <c r="D12" s="20">
        <f t="shared" si="0"/>
        <v>95112259</v>
      </c>
      <c r="E12" s="218">
        <v>7503919</v>
      </c>
      <c r="F12" s="219">
        <v>37340932</v>
      </c>
      <c r="G12" s="219">
        <v>17089962</v>
      </c>
      <c r="H12" s="219">
        <f>H13+H15+H16</f>
        <v>9265530</v>
      </c>
      <c r="I12" s="220">
        <f>I13+I15+I16</f>
        <v>10138811</v>
      </c>
      <c r="J12" s="220">
        <v>2458625</v>
      </c>
      <c r="K12" s="220">
        <v>3390026</v>
      </c>
      <c r="L12" s="220">
        <v>2075364</v>
      </c>
      <c r="M12" s="221">
        <f>M13+M15+M16</f>
        <v>1838364</v>
      </c>
      <c r="N12" s="221">
        <f>N13+N15+N16</f>
        <v>702460</v>
      </c>
      <c r="O12" s="221">
        <v>323929</v>
      </c>
      <c r="P12" s="222">
        <v>62000</v>
      </c>
      <c r="Q12" s="222">
        <f>Q13+Q15+Q16</f>
        <v>1606000</v>
      </c>
      <c r="R12" s="222"/>
      <c r="S12" s="221">
        <v>1316337</v>
      </c>
    </row>
    <row r="13" spans="1:19" x14ac:dyDescent="0.25">
      <c r="A13" s="14" t="s">
        <v>54</v>
      </c>
      <c r="B13" s="14" t="s">
        <v>55</v>
      </c>
      <c r="C13" s="146">
        <v>74750748</v>
      </c>
      <c r="D13" s="20">
        <f t="shared" si="0"/>
        <v>74750748</v>
      </c>
      <c r="E13" s="218">
        <v>5234491</v>
      </c>
      <c r="F13" s="219">
        <v>28797469</v>
      </c>
      <c r="G13" s="219">
        <v>14262962</v>
      </c>
      <c r="H13" s="219">
        <f>H14</f>
        <v>8401534</v>
      </c>
      <c r="I13" s="220">
        <f>I14</f>
        <v>8658273</v>
      </c>
      <c r="J13" s="220">
        <v>1663625</v>
      </c>
      <c r="K13" s="220">
        <v>2666765</v>
      </c>
      <c r="L13" s="220">
        <v>1527233</v>
      </c>
      <c r="M13" s="221">
        <f>M14</f>
        <v>1358364</v>
      </c>
      <c r="N13" s="221">
        <f>N14</f>
        <v>553460</v>
      </c>
      <c r="O13" s="221">
        <v>275072</v>
      </c>
      <c r="P13" s="222">
        <v>51500</v>
      </c>
      <c r="Q13" s="222">
        <f>Q14</f>
        <v>1300000</v>
      </c>
      <c r="R13" s="222"/>
      <c r="S13" s="221"/>
    </row>
    <row r="14" spans="1:19" x14ac:dyDescent="0.25">
      <c r="A14" s="14" t="s">
        <v>56</v>
      </c>
      <c r="B14" s="14" t="s">
        <v>57</v>
      </c>
      <c r="C14" s="146">
        <v>74750748</v>
      </c>
      <c r="D14" s="20">
        <f t="shared" si="0"/>
        <v>74750748</v>
      </c>
      <c r="E14" s="218">
        <v>5234491</v>
      </c>
      <c r="F14" s="219">
        <v>28797469</v>
      </c>
      <c r="G14" s="219">
        <v>14262962</v>
      </c>
      <c r="H14" s="223">
        <v>8401534</v>
      </c>
      <c r="I14" s="220">
        <v>8658273</v>
      </c>
      <c r="J14" s="220">
        <v>1663625</v>
      </c>
      <c r="K14" s="220">
        <v>2666765</v>
      </c>
      <c r="L14" s="220">
        <v>1527233</v>
      </c>
      <c r="M14" s="221">
        <v>1358364</v>
      </c>
      <c r="N14" s="221">
        <v>553460</v>
      </c>
      <c r="O14" s="221">
        <v>275072</v>
      </c>
      <c r="P14" s="222">
        <v>51500</v>
      </c>
      <c r="Q14" s="222">
        <v>1300000</v>
      </c>
      <c r="R14" s="222"/>
      <c r="S14" s="221"/>
    </row>
    <row r="15" spans="1:19" x14ac:dyDescent="0.25">
      <c r="A15" s="14" t="s">
        <v>58</v>
      </c>
      <c r="B15" s="14" t="s">
        <v>59</v>
      </c>
      <c r="C15" s="146">
        <v>7044402</v>
      </c>
      <c r="D15" s="20">
        <f t="shared" si="0"/>
        <v>7044402</v>
      </c>
      <c r="E15" s="224">
        <v>1300000</v>
      </c>
      <c r="F15" s="219">
        <v>3259716</v>
      </c>
      <c r="G15" s="219">
        <v>697000</v>
      </c>
      <c r="H15" s="219">
        <v>123996</v>
      </c>
      <c r="I15" s="220">
        <v>352160</v>
      </c>
      <c r="J15" s="220">
        <v>415000</v>
      </c>
      <c r="K15" s="220">
        <v>292530</v>
      </c>
      <c r="L15" s="220">
        <v>302000</v>
      </c>
      <c r="M15" s="221">
        <v>185000</v>
      </c>
      <c r="N15" s="221">
        <v>35000</v>
      </c>
      <c r="O15" s="221">
        <v>5000</v>
      </c>
      <c r="P15" s="222"/>
      <c r="Q15" s="222">
        <v>77000</v>
      </c>
      <c r="R15" s="222"/>
      <c r="S15" s="221"/>
    </row>
    <row r="16" spans="1:19" x14ac:dyDescent="0.25">
      <c r="A16" s="14" t="s">
        <v>60</v>
      </c>
      <c r="B16" s="14" t="s">
        <v>61</v>
      </c>
      <c r="C16" s="146">
        <v>12000772</v>
      </c>
      <c r="D16" s="20">
        <f t="shared" si="0"/>
        <v>12000772</v>
      </c>
      <c r="E16" s="224">
        <v>969428</v>
      </c>
      <c r="F16" s="219">
        <v>5283747</v>
      </c>
      <c r="G16" s="219">
        <v>2130000</v>
      </c>
      <c r="H16" s="219">
        <f>H17+H18+H19</f>
        <v>740000</v>
      </c>
      <c r="I16" s="220">
        <f>I17+I18+I19</f>
        <v>1128378</v>
      </c>
      <c r="J16" s="220">
        <v>380000</v>
      </c>
      <c r="K16" s="220">
        <v>430731</v>
      </c>
      <c r="L16" s="220">
        <v>246131</v>
      </c>
      <c r="M16" s="221">
        <f>M17+M18+M19</f>
        <v>295000</v>
      </c>
      <c r="N16" s="221">
        <f>N17+N18+N19</f>
        <v>114000</v>
      </c>
      <c r="O16" s="221">
        <v>43857</v>
      </c>
      <c r="P16" s="222">
        <v>10500</v>
      </c>
      <c r="Q16" s="222">
        <f>Q17+Q18+Q19</f>
        <v>229000</v>
      </c>
      <c r="R16" s="222"/>
      <c r="S16" s="221"/>
    </row>
    <row r="17" spans="1:19" x14ac:dyDescent="0.25">
      <c r="A17" s="14" t="s">
        <v>62</v>
      </c>
      <c r="B17" s="14" t="s">
        <v>63</v>
      </c>
      <c r="C17" s="146">
        <v>7557689</v>
      </c>
      <c r="D17" s="20">
        <f t="shared" si="0"/>
        <v>7557689</v>
      </c>
      <c r="E17" s="224">
        <v>571606</v>
      </c>
      <c r="F17" s="219">
        <v>3423431</v>
      </c>
      <c r="G17" s="219">
        <v>1300000</v>
      </c>
      <c r="H17" s="225">
        <v>480000</v>
      </c>
      <c r="I17" s="220">
        <v>685928</v>
      </c>
      <c r="J17" s="220">
        <v>250000</v>
      </c>
      <c r="K17" s="220">
        <v>268501</v>
      </c>
      <c r="L17" s="220">
        <v>145263</v>
      </c>
      <c r="M17" s="221">
        <v>180000</v>
      </c>
      <c r="N17" s="221">
        <v>76000</v>
      </c>
      <c r="O17" s="221">
        <v>25860</v>
      </c>
      <c r="P17" s="222">
        <v>6100</v>
      </c>
      <c r="Q17" s="222">
        <v>145000</v>
      </c>
      <c r="R17" s="222"/>
      <c r="S17" s="221"/>
    </row>
    <row r="18" spans="1:19" x14ac:dyDescent="0.25">
      <c r="A18" s="14" t="s">
        <v>64</v>
      </c>
      <c r="B18" s="14" t="s">
        <v>65</v>
      </c>
      <c r="C18" s="146">
        <v>3061030</v>
      </c>
      <c r="D18" s="20">
        <f t="shared" si="0"/>
        <v>3061030</v>
      </c>
      <c r="E18" s="224">
        <v>251256</v>
      </c>
      <c r="F18" s="219">
        <v>1327700</v>
      </c>
      <c r="G18" s="219">
        <v>560000</v>
      </c>
      <c r="H18" s="225">
        <v>180000</v>
      </c>
      <c r="I18" s="220">
        <v>291909</v>
      </c>
      <c r="J18" s="220">
        <v>100000</v>
      </c>
      <c r="K18" s="220">
        <v>110180</v>
      </c>
      <c r="L18" s="220">
        <v>64868</v>
      </c>
      <c r="M18" s="221">
        <v>75000</v>
      </c>
      <c r="N18" s="221">
        <v>28000</v>
      </c>
      <c r="O18" s="221">
        <v>11367</v>
      </c>
      <c r="P18" s="222">
        <v>2750</v>
      </c>
      <c r="Q18" s="222">
        <v>58000</v>
      </c>
      <c r="R18" s="222"/>
      <c r="S18" s="221"/>
    </row>
    <row r="19" spans="1:19" x14ac:dyDescent="0.25">
      <c r="A19" s="14" t="s">
        <v>66</v>
      </c>
      <c r="B19" s="14" t="s">
        <v>67</v>
      </c>
      <c r="C19" s="146">
        <v>1382053</v>
      </c>
      <c r="D19" s="20">
        <f t="shared" si="0"/>
        <v>1382053</v>
      </c>
      <c r="E19" s="224">
        <v>146566</v>
      </c>
      <c r="F19" s="219">
        <v>532616</v>
      </c>
      <c r="G19" s="219">
        <v>270000</v>
      </c>
      <c r="H19" s="225">
        <v>80000</v>
      </c>
      <c r="I19" s="220">
        <v>150541</v>
      </c>
      <c r="J19" s="220">
        <v>30000</v>
      </c>
      <c r="K19" s="220">
        <v>52050</v>
      </c>
      <c r="L19" s="220">
        <v>36000</v>
      </c>
      <c r="M19" s="221">
        <v>40000</v>
      </c>
      <c r="N19" s="221">
        <v>10000</v>
      </c>
      <c r="O19" s="221">
        <v>6630</v>
      </c>
      <c r="P19" s="222">
        <v>1650</v>
      </c>
      <c r="Q19" s="222">
        <v>26000</v>
      </c>
      <c r="R19" s="222"/>
      <c r="S19" s="221"/>
    </row>
    <row r="20" spans="1:19" x14ac:dyDescent="0.25">
      <c r="A20" s="14"/>
      <c r="B20" s="14"/>
      <c r="C20" s="146"/>
      <c r="D20" s="24"/>
      <c r="E20" s="23"/>
      <c r="F20" s="25"/>
      <c r="G20" s="25"/>
      <c r="H20" s="25"/>
      <c r="I20" s="25"/>
      <c r="J20" s="26"/>
      <c r="K20" s="27"/>
      <c r="L20" s="226"/>
      <c r="M20" s="142"/>
      <c r="N20" s="23"/>
      <c r="O20" s="23"/>
      <c r="P20" s="175"/>
      <c r="Q20" s="175"/>
      <c r="R20" s="175"/>
      <c r="S20" s="22"/>
    </row>
    <row r="21" spans="1:19" x14ac:dyDescent="0.25">
      <c r="A21" s="14" t="s">
        <v>68</v>
      </c>
      <c r="B21" s="14" t="s">
        <v>69</v>
      </c>
      <c r="C21" s="146">
        <v>20017674</v>
      </c>
      <c r="D21" s="20">
        <f>SUM(E21:S21)</f>
        <v>20017674</v>
      </c>
      <c r="E21" s="81">
        <v>6570000</v>
      </c>
      <c r="F21" s="80">
        <v>4277215</v>
      </c>
      <c r="G21" s="80">
        <v>2746035</v>
      </c>
      <c r="H21" s="80">
        <v>534928</v>
      </c>
      <c r="I21" s="80">
        <v>265360</v>
      </c>
      <c r="J21" s="80">
        <v>400000</v>
      </c>
      <c r="K21" s="80">
        <v>249090</v>
      </c>
      <c r="L21" s="176">
        <v>148575</v>
      </c>
      <c r="M21" s="79">
        <v>386815</v>
      </c>
      <c r="N21" s="81">
        <v>157588</v>
      </c>
      <c r="O21" s="81">
        <v>48459</v>
      </c>
      <c r="P21" s="177">
        <v>6008</v>
      </c>
      <c r="Q21" s="174">
        <v>3050741</v>
      </c>
      <c r="R21" s="177">
        <v>100000</v>
      </c>
      <c r="S21" s="21">
        <v>1076860</v>
      </c>
    </row>
    <row r="22" spans="1:19" x14ac:dyDescent="0.25">
      <c r="A22" s="14" t="s">
        <v>70</v>
      </c>
      <c r="B22" s="14"/>
      <c r="C22" s="227"/>
      <c r="D22" s="20"/>
      <c r="E22" s="142"/>
      <c r="F22" s="142"/>
      <c r="G22" s="142"/>
      <c r="H22" s="142"/>
      <c r="I22" s="142"/>
      <c r="J22" s="142"/>
      <c r="K22" s="142"/>
      <c r="L22" s="142"/>
      <c r="M22" s="142"/>
      <c r="N22" s="142"/>
      <c r="O22" s="142"/>
      <c r="P22" s="175"/>
      <c r="Q22" s="175"/>
      <c r="R22" s="175"/>
      <c r="S22" s="22"/>
    </row>
    <row r="23" spans="1:19" x14ac:dyDescent="0.25">
      <c r="A23" s="147" t="s">
        <v>71</v>
      </c>
      <c r="B23" s="148" t="s">
        <v>72</v>
      </c>
      <c r="C23" s="228">
        <f>D23</f>
        <v>-2427592</v>
      </c>
      <c r="D23" s="31">
        <f>SUM(E23:S23)</f>
        <v>-2427592</v>
      </c>
      <c r="E23" s="151">
        <v>-870000</v>
      </c>
      <c r="F23" s="149">
        <v>-394794</v>
      </c>
      <c r="G23" s="149">
        <v>-50000</v>
      </c>
      <c r="H23" s="149">
        <v>-10000</v>
      </c>
      <c r="I23" s="149">
        <v>0</v>
      </c>
      <c r="J23" s="149">
        <v>0</v>
      </c>
      <c r="K23" s="149">
        <v>-39100</v>
      </c>
      <c r="L23" s="149">
        <v>-2000</v>
      </c>
      <c r="M23" s="151">
        <v>-20000</v>
      </c>
      <c r="N23" s="151">
        <v>0</v>
      </c>
      <c r="O23" s="150">
        <v>0</v>
      </c>
      <c r="P23" s="150">
        <v>0</v>
      </c>
      <c r="Q23" s="150">
        <v>0</v>
      </c>
      <c r="R23" s="150">
        <v>0</v>
      </c>
      <c r="S23" s="21">
        <v>-1041698</v>
      </c>
    </row>
    <row r="24" spans="1:19" x14ac:dyDescent="0.25">
      <c r="A24" s="30" t="s">
        <v>73</v>
      </c>
      <c r="B24" s="30" t="s">
        <v>69</v>
      </c>
      <c r="C24" s="227">
        <f>C21+C23</f>
        <v>17590082</v>
      </c>
      <c r="D24" s="31">
        <f>SUM(E24:S24)</f>
        <v>17590082</v>
      </c>
      <c r="E24" s="32">
        <f>E21+E23</f>
        <v>5700000</v>
      </c>
      <c r="F24" s="32">
        <f>F21+F23</f>
        <v>3882421</v>
      </c>
      <c r="G24" s="32">
        <f t="shared" ref="G24:L24" si="1">G21+G23</f>
        <v>2696035</v>
      </c>
      <c r="H24" s="32">
        <f t="shared" si="1"/>
        <v>524928</v>
      </c>
      <c r="I24" s="32">
        <f t="shared" si="1"/>
        <v>265360</v>
      </c>
      <c r="J24" s="32">
        <f t="shared" si="1"/>
        <v>400000</v>
      </c>
      <c r="K24" s="32">
        <f t="shared" si="1"/>
        <v>209990</v>
      </c>
      <c r="L24" s="32">
        <f t="shared" si="1"/>
        <v>146575</v>
      </c>
      <c r="M24" s="32">
        <f>M21+M23</f>
        <v>366815</v>
      </c>
      <c r="N24" s="32">
        <f t="shared" ref="N24:S24" si="2">N21+N23</f>
        <v>157588</v>
      </c>
      <c r="O24" s="32">
        <f t="shared" si="2"/>
        <v>48459</v>
      </c>
      <c r="P24" s="32">
        <f t="shared" si="2"/>
        <v>6008</v>
      </c>
      <c r="Q24" s="32">
        <f t="shared" si="2"/>
        <v>3050741</v>
      </c>
      <c r="R24" s="32">
        <f t="shared" si="2"/>
        <v>100000</v>
      </c>
      <c r="S24" s="32">
        <f t="shared" si="2"/>
        <v>35162</v>
      </c>
    </row>
    <row r="25" spans="1:19" x14ac:dyDescent="0.25">
      <c r="A25" s="12"/>
      <c r="B25" s="12"/>
      <c r="C25" s="42"/>
      <c r="D25" s="20"/>
      <c r="E25" s="33"/>
      <c r="F25" s="34"/>
      <c r="G25" s="34"/>
      <c r="H25" s="34"/>
      <c r="I25" s="34"/>
      <c r="J25" s="34"/>
      <c r="K25" s="34"/>
      <c r="L25" s="34"/>
      <c r="M25" s="178"/>
      <c r="N25" s="33"/>
      <c r="O25" s="33"/>
      <c r="P25" s="179"/>
      <c r="Q25" s="179"/>
      <c r="R25" s="179"/>
      <c r="S25" s="33"/>
    </row>
    <row r="26" spans="1:19" x14ac:dyDescent="0.25">
      <c r="A26" s="35" t="s">
        <v>74</v>
      </c>
      <c r="B26" s="14" t="s">
        <v>75</v>
      </c>
      <c r="C26" s="146">
        <v>491254</v>
      </c>
      <c r="D26" s="20">
        <f>SUM(E26:S26)</f>
        <v>491254</v>
      </c>
      <c r="E26" s="224">
        <v>60000</v>
      </c>
      <c r="F26" s="229">
        <v>88707</v>
      </c>
      <c r="G26" s="229">
        <v>121000</v>
      </c>
      <c r="H26" s="229">
        <v>26500</v>
      </c>
      <c r="I26" s="221">
        <v>500</v>
      </c>
      <c r="J26" s="221">
        <v>2000</v>
      </c>
      <c r="K26" s="221">
        <v>17530</v>
      </c>
      <c r="L26" s="221">
        <v>24000</v>
      </c>
      <c r="M26" s="221">
        <v>14000</v>
      </c>
      <c r="N26" s="221">
        <v>2000</v>
      </c>
      <c r="O26" s="221">
        <v>10017</v>
      </c>
      <c r="P26" s="222"/>
      <c r="Q26" s="222">
        <v>125000</v>
      </c>
      <c r="R26" s="222"/>
      <c r="S26" s="221"/>
    </row>
    <row r="27" spans="1:19" x14ac:dyDescent="0.25">
      <c r="A27" s="30" t="s">
        <v>76</v>
      </c>
      <c r="B27" s="30" t="s">
        <v>77</v>
      </c>
      <c r="C27" s="152">
        <v>4468567</v>
      </c>
      <c r="D27" s="31">
        <v>-4468567</v>
      </c>
      <c r="E27" s="151">
        <v>-170000</v>
      </c>
      <c r="F27" s="80">
        <v>-2374090</v>
      </c>
      <c r="G27" s="80">
        <v>-340000</v>
      </c>
      <c r="H27" s="80">
        <v>-400000</v>
      </c>
      <c r="I27" s="80">
        <v>-600000</v>
      </c>
      <c r="J27" s="29"/>
      <c r="K27" s="80">
        <v>-250000</v>
      </c>
      <c r="L27" s="29">
        <v>-95000</v>
      </c>
      <c r="M27" s="79"/>
      <c r="N27" s="32"/>
      <c r="O27" s="32"/>
      <c r="P27" s="177"/>
      <c r="Q27" s="177"/>
      <c r="R27" s="177"/>
      <c r="S27" s="32">
        <v>-239477</v>
      </c>
    </row>
    <row r="28" spans="1:19" x14ac:dyDescent="0.25">
      <c r="A28" s="35" t="s">
        <v>241</v>
      </c>
      <c r="B28" s="14" t="s">
        <v>242</v>
      </c>
      <c r="C28" s="146"/>
      <c r="D28" s="20"/>
      <c r="E28" s="28"/>
      <c r="F28" s="29"/>
      <c r="G28" s="80"/>
      <c r="H28" s="80"/>
      <c r="I28" s="80"/>
      <c r="J28" s="80"/>
      <c r="K28" s="80"/>
      <c r="L28" s="34"/>
      <c r="M28" s="79"/>
      <c r="N28" s="21"/>
      <c r="O28" s="21"/>
      <c r="P28" s="177"/>
      <c r="Q28" s="177"/>
      <c r="R28" s="179"/>
      <c r="S28" s="33"/>
    </row>
    <row r="29" spans="1:19" x14ac:dyDescent="0.25">
      <c r="A29" s="35" t="s">
        <v>243</v>
      </c>
      <c r="B29" s="14" t="s">
        <v>244</v>
      </c>
      <c r="C29" s="146">
        <v>5000</v>
      </c>
      <c r="D29" s="20">
        <v>5000</v>
      </c>
      <c r="E29" s="28">
        <v>5000</v>
      </c>
      <c r="F29" s="29"/>
      <c r="G29" s="80"/>
      <c r="H29" s="80"/>
      <c r="I29" s="80"/>
      <c r="J29" s="80"/>
      <c r="K29" s="80"/>
      <c r="L29" s="34"/>
      <c r="M29" s="79"/>
      <c r="N29" s="21"/>
      <c r="O29" s="21"/>
      <c r="P29" s="177">
        <v>0</v>
      </c>
      <c r="Q29" s="177"/>
      <c r="R29" s="179"/>
      <c r="S29" s="33"/>
    </row>
    <row r="30" spans="1:19" x14ac:dyDescent="0.25">
      <c r="A30" s="14" t="s">
        <v>78</v>
      </c>
      <c r="B30" s="14" t="s">
        <v>79</v>
      </c>
      <c r="C30" s="146">
        <v>75872</v>
      </c>
      <c r="D30" s="20">
        <f>SUM(E30:S30)</f>
        <v>75872</v>
      </c>
      <c r="E30" s="28">
        <v>71760</v>
      </c>
      <c r="F30" s="36"/>
      <c r="G30" s="80"/>
      <c r="H30" s="80"/>
      <c r="I30" s="80">
        <v>3912</v>
      </c>
      <c r="J30" s="36"/>
      <c r="K30" s="80"/>
      <c r="L30" s="36"/>
      <c r="M30" s="79">
        <v>200</v>
      </c>
      <c r="N30" s="37">
        <v>0</v>
      </c>
      <c r="O30" s="37"/>
      <c r="P30" s="180"/>
      <c r="Q30" s="180"/>
      <c r="R30" s="180"/>
      <c r="S30" s="37"/>
    </row>
    <row r="31" spans="1:19" x14ac:dyDescent="0.25">
      <c r="A31" s="12"/>
      <c r="B31" s="12"/>
      <c r="C31" s="42"/>
      <c r="D31" s="12"/>
      <c r="E31" s="38"/>
      <c r="F31" s="39"/>
      <c r="G31" s="39"/>
      <c r="H31" s="39"/>
      <c r="I31" s="39"/>
      <c r="J31" s="39"/>
      <c r="K31" s="39"/>
      <c r="L31" s="39"/>
      <c r="M31" s="181"/>
      <c r="N31" s="38"/>
      <c r="O31" s="38"/>
      <c r="P31" s="182"/>
      <c r="Q31" s="182"/>
      <c r="R31" s="182"/>
      <c r="S31" s="38"/>
    </row>
    <row r="32" spans="1:19" x14ac:dyDescent="0.25">
      <c r="A32" s="14" t="s">
        <v>80</v>
      </c>
      <c r="B32" s="40"/>
      <c r="C32" s="153">
        <v>953209</v>
      </c>
      <c r="D32" s="41">
        <f>SUM(E32:S32)</f>
        <v>-953209</v>
      </c>
      <c r="E32" s="21"/>
      <c r="F32" s="230">
        <v>-468068</v>
      </c>
      <c r="G32" s="29">
        <v>-181200</v>
      </c>
      <c r="H32" s="29">
        <v>-303941</v>
      </c>
      <c r="I32" s="29"/>
      <c r="J32" s="29"/>
      <c r="K32" s="29"/>
      <c r="L32" s="29"/>
      <c r="M32" s="32"/>
      <c r="N32" s="21"/>
      <c r="O32" s="21"/>
      <c r="P32" s="177"/>
      <c r="Q32" s="177"/>
      <c r="R32" s="177"/>
      <c r="S32" s="21"/>
    </row>
    <row r="33" spans="1:19" x14ac:dyDescent="0.25">
      <c r="A33" s="14" t="s">
        <v>81</v>
      </c>
      <c r="B33" s="40"/>
      <c r="C33" s="153"/>
      <c r="D33" s="41">
        <f>SUM(E33:S33)</f>
        <v>0</v>
      </c>
      <c r="E33" s="21"/>
      <c r="F33" s="29"/>
      <c r="G33" s="29"/>
      <c r="H33" s="29"/>
      <c r="I33" s="29"/>
      <c r="J33" s="29"/>
      <c r="K33" s="29"/>
      <c r="L33" s="29"/>
      <c r="M33" s="32"/>
      <c r="N33" s="21"/>
      <c r="O33" s="21"/>
      <c r="P33" s="177"/>
      <c r="Q33" s="177"/>
      <c r="R33" s="177"/>
      <c r="S33" s="21"/>
    </row>
    <row r="34" spans="1:19" x14ac:dyDescent="0.25">
      <c r="A34" s="12"/>
      <c r="B34" s="12"/>
      <c r="C34" s="42"/>
      <c r="D34" s="42"/>
      <c r="E34" s="43"/>
      <c r="F34" s="44"/>
      <c r="G34" s="44"/>
      <c r="H34" s="44"/>
      <c r="I34" s="44"/>
      <c r="J34" s="44"/>
      <c r="K34" s="44"/>
      <c r="L34" s="44"/>
      <c r="M34" s="183"/>
      <c r="N34" s="43"/>
      <c r="O34" s="43"/>
      <c r="P34" s="184"/>
      <c r="Q34" s="184"/>
      <c r="R34" s="184"/>
      <c r="S34" s="43"/>
    </row>
    <row r="35" spans="1:19" x14ac:dyDescent="0.25">
      <c r="A35" s="14" t="s">
        <v>82</v>
      </c>
      <c r="B35" s="14"/>
      <c r="C35" s="153"/>
      <c r="D35" s="41">
        <f>SUM(E35:S35)</f>
        <v>-1285992.1000000001</v>
      </c>
      <c r="E35" s="21"/>
      <c r="F35" s="29"/>
      <c r="G35" s="29"/>
      <c r="H35" s="29"/>
      <c r="I35" s="29"/>
      <c r="J35" s="29"/>
      <c r="K35" s="29"/>
      <c r="L35" s="185"/>
      <c r="M35" s="32"/>
      <c r="N35" s="21"/>
      <c r="O35" s="21"/>
      <c r="P35" s="231"/>
      <c r="Q35" s="231">
        <f>-533040*2.3</f>
        <v>-1225992</v>
      </c>
      <c r="R35" s="231">
        <f>-26087*2.3</f>
        <v>-60000.1</v>
      </c>
      <c r="S35" s="21"/>
    </row>
    <row r="36" spans="1:19" x14ac:dyDescent="0.25">
      <c r="A36" s="14" t="s">
        <v>83</v>
      </c>
      <c r="B36" s="14"/>
      <c r="C36" s="153"/>
      <c r="D36" s="41">
        <f>SUM(E36:S36)</f>
        <v>-28008</v>
      </c>
      <c r="E36" s="21"/>
      <c r="F36" s="29"/>
      <c r="G36" s="29"/>
      <c r="H36" s="29"/>
      <c r="I36" s="29"/>
      <c r="J36" s="29"/>
      <c r="K36" s="29"/>
      <c r="L36" s="185"/>
      <c r="M36" s="32"/>
      <c r="N36" s="21"/>
      <c r="O36" s="21"/>
      <c r="P36" s="231">
        <f>-3501*8</f>
        <v>-28008</v>
      </c>
      <c r="Q36" s="232"/>
      <c r="R36" s="231"/>
      <c r="S36" s="21"/>
    </row>
    <row r="37" spans="1:19" x14ac:dyDescent="0.25">
      <c r="A37" s="186" t="s">
        <v>84</v>
      </c>
      <c r="B37" s="30"/>
      <c r="C37" s="187"/>
      <c r="D37" s="188">
        <f>SUM(E37:S37)</f>
        <v>-3510748.9</v>
      </c>
      <c r="E37" s="32"/>
      <c r="F37" s="32"/>
      <c r="G37" s="32"/>
      <c r="H37" s="32"/>
      <c r="I37" s="32"/>
      <c r="J37" s="32"/>
      <c r="K37" s="32"/>
      <c r="L37" s="143"/>
      <c r="M37" s="32"/>
      <c r="N37" s="32"/>
      <c r="O37" s="32"/>
      <c r="P37" s="231">
        <f>-P36-P11</f>
        <v>-40000</v>
      </c>
      <c r="Q37" s="231">
        <f>-Q35-Q11</f>
        <v>-3430749</v>
      </c>
      <c r="R37" s="231">
        <f>-R35-R11</f>
        <v>-39999.9</v>
      </c>
      <c r="S37" s="21"/>
    </row>
    <row r="38" spans="1:19" x14ac:dyDescent="0.25">
      <c r="A38" s="14" t="s">
        <v>85</v>
      </c>
      <c r="B38" s="30"/>
      <c r="C38" s="187"/>
      <c r="D38" s="188">
        <f>D11+D23+D32+D33+D27+D37+D35+D36</f>
        <v>105626672</v>
      </c>
      <c r="E38" s="188">
        <f>E11+E23+E32+E33+E27+E37</f>
        <v>13340679</v>
      </c>
      <c r="F38" s="189">
        <f t="shared" ref="F38:J38" si="3">F11+F23+F32+F33+F27+F37</f>
        <v>40843992</v>
      </c>
      <c r="G38" s="189">
        <f t="shared" si="3"/>
        <v>19725797</v>
      </c>
      <c r="H38" s="189">
        <f t="shared" si="3"/>
        <v>9086517</v>
      </c>
      <c r="I38" s="189">
        <f t="shared" si="3"/>
        <v>10408583</v>
      </c>
      <c r="J38" s="189">
        <f t="shared" si="3"/>
        <v>2860625</v>
      </c>
      <c r="K38" s="189">
        <f>K11+K23+K32+K33+K27+K37</f>
        <v>3617546</v>
      </c>
      <c r="L38" s="189">
        <f>L11+L23+L32+L33+L27+L35+L37</f>
        <v>2245939</v>
      </c>
      <c r="M38" s="188">
        <f t="shared" ref="M38:S38" si="4">M11+M23+M32+M33+M27+M35+M37</f>
        <v>2219379</v>
      </c>
      <c r="N38" s="188">
        <f t="shared" si="4"/>
        <v>860048</v>
      </c>
      <c r="O38" s="188">
        <f t="shared" si="4"/>
        <v>382405</v>
      </c>
      <c r="P38" s="188">
        <f>P11+P23+P32+P33+P27+P36+P37</f>
        <v>0</v>
      </c>
      <c r="Q38" s="188">
        <f t="shared" ref="Q38" si="5">Q11+Q23+Q32+Q33+Q27+Q35+Q37</f>
        <v>0</v>
      </c>
      <c r="R38" s="188">
        <f>R11+R23+R32+R33+R27+R35+R37+R36</f>
        <v>0</v>
      </c>
      <c r="S38" s="41">
        <f t="shared" si="4"/>
        <v>35162</v>
      </c>
    </row>
    <row r="39" spans="1:19" ht="15" customHeight="1" x14ac:dyDescent="0.25">
      <c r="A39" s="283" t="s">
        <v>279</v>
      </c>
      <c r="B39" s="283"/>
      <c r="C39" s="283"/>
      <c r="D39" s="283"/>
      <c r="E39" s="283"/>
      <c r="F39" s="283"/>
      <c r="G39" s="283"/>
      <c r="H39" s="283"/>
      <c r="I39" s="283"/>
      <c r="J39" s="283"/>
      <c r="K39" s="283"/>
      <c r="L39" s="283"/>
      <c r="M39" s="283"/>
      <c r="N39" s="283"/>
      <c r="O39" s="283"/>
      <c r="P39" s="283"/>
      <c r="Q39" s="283"/>
      <c r="R39" s="283"/>
      <c r="S39" s="283"/>
    </row>
    <row r="40" spans="1:19" x14ac:dyDescent="0.25">
      <c r="A40" s="12"/>
      <c r="B40" s="12"/>
      <c r="C40" s="12"/>
      <c r="D40" s="12"/>
      <c r="E40" s="12"/>
      <c r="F40" s="12"/>
      <c r="G40" s="12"/>
      <c r="H40" s="12"/>
      <c r="I40" s="12"/>
      <c r="J40" s="12"/>
      <c r="K40" s="12"/>
      <c r="L40" s="12"/>
      <c r="M40" s="12"/>
      <c r="N40" s="12"/>
      <c r="O40" s="12"/>
      <c r="P40" s="12"/>
      <c r="Q40" s="12"/>
      <c r="R40" s="12"/>
      <c r="S40" s="12"/>
    </row>
    <row r="41" spans="1:19" x14ac:dyDescent="0.25">
      <c r="A41" s="12" t="s">
        <v>311</v>
      </c>
      <c r="B41" s="12"/>
      <c r="C41" s="12"/>
      <c r="D41" s="12"/>
      <c r="E41" s="42"/>
      <c r="F41" s="42"/>
      <c r="G41" s="42"/>
      <c r="H41" s="42"/>
      <c r="I41" s="42"/>
      <c r="J41" s="42"/>
      <c r="K41" s="42"/>
      <c r="L41" s="42"/>
      <c r="M41" s="42"/>
      <c r="N41" s="42"/>
      <c r="O41" s="42"/>
      <c r="P41" s="42"/>
      <c r="Q41" s="42"/>
      <c r="R41" s="42"/>
      <c r="S41" s="42"/>
    </row>
    <row r="42" spans="1:19" x14ac:dyDescent="0.25">
      <c r="A42" s="12" t="s">
        <v>86</v>
      </c>
      <c r="B42" s="12"/>
      <c r="C42" s="12"/>
      <c r="D42" s="12"/>
      <c r="E42" s="12"/>
      <c r="F42" s="12"/>
      <c r="G42" s="12"/>
      <c r="H42" s="12"/>
      <c r="I42" s="12"/>
      <c r="J42" s="12"/>
      <c r="K42" s="12"/>
      <c r="L42" s="12"/>
      <c r="M42" s="12"/>
      <c r="N42" s="12"/>
      <c r="O42" s="12"/>
      <c r="P42" s="12"/>
      <c r="Q42" s="12"/>
      <c r="R42" s="12"/>
      <c r="S42" s="12"/>
    </row>
    <row r="43" spans="1:19" x14ac:dyDescent="0.25">
      <c r="A43" s="12" t="s">
        <v>161</v>
      </c>
      <c r="B43" s="12"/>
      <c r="C43" s="12"/>
      <c r="D43" s="12"/>
      <c r="E43" s="12"/>
      <c r="F43" s="12"/>
      <c r="G43" s="12"/>
      <c r="H43" s="12"/>
      <c r="I43" s="12"/>
      <c r="J43" s="12"/>
      <c r="K43" s="12"/>
      <c r="L43" s="12"/>
      <c r="M43" s="12"/>
      <c r="N43" s="12"/>
      <c r="O43" s="12"/>
      <c r="P43" s="12"/>
      <c r="Q43" s="12"/>
      <c r="R43" s="12"/>
      <c r="S43" s="12"/>
    </row>
    <row r="44" spans="1:19" x14ac:dyDescent="0.25">
      <c r="A44" s="12"/>
      <c r="B44" s="12"/>
      <c r="C44" s="12"/>
      <c r="D44" s="12"/>
      <c r="E44" s="12"/>
      <c r="F44" s="12"/>
      <c r="G44" s="45">
        <f>SUM(F38:L38)</f>
        <v>88788999</v>
      </c>
      <c r="H44" s="307" t="s">
        <v>87</v>
      </c>
      <c r="I44" s="308"/>
      <c r="J44" s="308"/>
      <c r="K44" s="308"/>
      <c r="L44" s="309"/>
      <c r="M44" s="12"/>
      <c r="N44" s="12"/>
      <c r="O44" s="12"/>
      <c r="P44" s="12"/>
      <c r="Q44" s="12"/>
      <c r="R44" s="12"/>
      <c r="S44" s="12"/>
    </row>
    <row r="45" spans="1:19" x14ac:dyDescent="0.25">
      <c r="A45" s="12"/>
      <c r="B45" s="12"/>
      <c r="C45" s="12"/>
      <c r="D45" s="12"/>
      <c r="E45" s="12"/>
      <c r="F45" s="12"/>
      <c r="G45" s="45">
        <f>D38</f>
        <v>105626672</v>
      </c>
      <c r="H45" s="307" t="s">
        <v>88</v>
      </c>
      <c r="I45" s="308"/>
      <c r="J45" s="308"/>
      <c r="K45" s="308"/>
      <c r="L45" s="309"/>
      <c r="M45" s="12"/>
      <c r="N45" s="12"/>
      <c r="O45" s="12"/>
      <c r="P45" s="12"/>
      <c r="Q45" s="12"/>
      <c r="R45" s="12"/>
      <c r="S45" s="12"/>
    </row>
    <row r="46" spans="1:19" x14ac:dyDescent="0.25">
      <c r="A46" s="12"/>
      <c r="B46" s="12"/>
      <c r="C46" s="12"/>
      <c r="D46" s="12"/>
      <c r="E46" s="12"/>
      <c r="F46" s="12"/>
      <c r="G46" s="45">
        <f>G45-G44</f>
        <v>16837673</v>
      </c>
      <c r="H46" s="307" t="s">
        <v>38</v>
      </c>
      <c r="I46" s="308"/>
      <c r="J46" s="308"/>
      <c r="K46" s="308"/>
      <c r="L46" s="309"/>
      <c r="M46" s="12"/>
      <c r="N46" s="12"/>
      <c r="O46" s="12"/>
      <c r="P46" s="12"/>
      <c r="Q46" s="12"/>
      <c r="R46" s="12"/>
      <c r="S46" s="12"/>
    </row>
    <row r="47" spans="1:19" x14ac:dyDescent="0.25">
      <c r="A47" s="47"/>
    </row>
    <row r="48" spans="1:19" x14ac:dyDescent="0.25">
      <c r="A48" s="12"/>
      <c r="B48" s="12"/>
      <c r="C48" s="12"/>
      <c r="D48" s="12"/>
      <c r="E48" s="12"/>
      <c r="F48" s="91"/>
      <c r="G48" s="144"/>
      <c r="H48" s="144"/>
      <c r="I48" s="144"/>
      <c r="J48" s="144"/>
      <c r="K48" s="144"/>
      <c r="L48" s="12"/>
      <c r="M48" s="12"/>
      <c r="N48" s="12"/>
      <c r="O48" s="12"/>
      <c r="P48" s="12"/>
      <c r="Q48" s="12"/>
      <c r="R48" s="12"/>
      <c r="S48" s="12"/>
    </row>
    <row r="49" spans="1:3" x14ac:dyDescent="0.25">
      <c r="A49" s="91" t="s">
        <v>277</v>
      </c>
    </row>
    <row r="50" spans="1:3" x14ac:dyDescent="0.25">
      <c r="A50" s="47" t="s">
        <v>220</v>
      </c>
    </row>
    <row r="51" spans="1:3" x14ac:dyDescent="0.25">
      <c r="A51" s="47" t="s">
        <v>219</v>
      </c>
    </row>
    <row r="52" spans="1:3" x14ac:dyDescent="0.25">
      <c r="A52" s="136" t="s">
        <v>223</v>
      </c>
      <c r="B52" s="137"/>
    </row>
    <row r="53" spans="1:3" x14ac:dyDescent="0.25">
      <c r="A53" s="47"/>
    </row>
    <row r="54" spans="1:3" x14ac:dyDescent="0.25">
      <c r="A54" s="47"/>
    </row>
    <row r="55" spans="1:3" x14ac:dyDescent="0.25">
      <c r="A55" s="135" t="s">
        <v>221</v>
      </c>
    </row>
    <row r="56" spans="1:3" x14ac:dyDescent="0.25">
      <c r="A56" s="47" t="s">
        <v>171</v>
      </c>
    </row>
    <row r="57" spans="1:3" ht="15.75" thickBot="1" x14ac:dyDescent="0.3"/>
    <row r="58" spans="1:3" ht="29.25" thickBot="1" x14ac:dyDescent="0.3">
      <c r="A58" s="237" t="s">
        <v>314</v>
      </c>
      <c r="B58" s="238" t="s">
        <v>315</v>
      </c>
      <c r="C58" s="238" t="s">
        <v>316</v>
      </c>
    </row>
    <row r="59" spans="1:3" ht="16.5" thickBot="1" x14ac:dyDescent="0.3">
      <c r="A59" s="239" t="s">
        <v>40</v>
      </c>
      <c r="B59" s="240" t="s">
        <v>317</v>
      </c>
      <c r="C59" s="240" t="s">
        <v>318</v>
      </c>
    </row>
    <row r="60" spans="1:3" ht="32.25" thickBot="1" x14ac:dyDescent="0.3">
      <c r="A60" s="239" t="s">
        <v>319</v>
      </c>
      <c r="B60" s="240" t="s">
        <v>320</v>
      </c>
      <c r="C60" s="242" t="s">
        <v>321</v>
      </c>
    </row>
    <row r="61" spans="1:3" ht="32.25" thickBot="1" x14ac:dyDescent="0.3">
      <c r="A61" s="239" t="s">
        <v>322</v>
      </c>
      <c r="B61" s="240" t="s">
        <v>323</v>
      </c>
      <c r="C61" s="242" t="s">
        <v>324</v>
      </c>
    </row>
    <row r="62" spans="1:3" ht="32.25" thickBot="1" x14ac:dyDescent="0.3">
      <c r="A62" s="239" t="s">
        <v>325</v>
      </c>
      <c r="B62" s="240" t="s">
        <v>326</v>
      </c>
      <c r="C62" s="242" t="s">
        <v>327</v>
      </c>
    </row>
    <row r="63" spans="1:3" ht="32.25" thickBot="1" x14ac:dyDescent="0.3">
      <c r="A63" s="239" t="s">
        <v>328</v>
      </c>
      <c r="B63" s="240" t="s">
        <v>329</v>
      </c>
      <c r="C63" s="242" t="s">
        <v>330</v>
      </c>
    </row>
    <row r="64" spans="1:3" ht="16.5" thickBot="1" x14ac:dyDescent="0.3">
      <c r="A64" s="239" t="s">
        <v>238</v>
      </c>
      <c r="B64" s="240" t="s">
        <v>331</v>
      </c>
      <c r="C64" s="242" t="s">
        <v>332</v>
      </c>
    </row>
    <row r="65" spans="1:8" ht="16.5" thickBot="1" x14ac:dyDescent="0.3">
      <c r="A65" s="239" t="s">
        <v>333</v>
      </c>
      <c r="B65" s="240" t="s">
        <v>334</v>
      </c>
      <c r="C65" s="242" t="s">
        <v>335</v>
      </c>
    </row>
    <row r="66" spans="1:8" ht="16.5" thickBot="1" x14ac:dyDescent="0.3">
      <c r="A66" s="239" t="s">
        <v>44</v>
      </c>
      <c r="B66" s="240" t="s">
        <v>336</v>
      </c>
      <c r="C66" s="240" t="s">
        <v>337</v>
      </c>
      <c r="D66" s="155"/>
      <c r="E66" s="155"/>
      <c r="F66" s="155"/>
      <c r="G66" s="155"/>
      <c r="H66" s="208"/>
    </row>
    <row r="67" spans="1:8" ht="16.5" thickBot="1" x14ac:dyDescent="0.3">
      <c r="A67" s="239" t="s">
        <v>338</v>
      </c>
      <c r="B67" s="240" t="s">
        <v>339</v>
      </c>
      <c r="C67" s="240" t="s">
        <v>340</v>
      </c>
      <c r="H67" s="208"/>
    </row>
    <row r="68" spans="1:8" ht="16.5" thickBot="1" x14ac:dyDescent="0.3">
      <c r="A68" s="239" t="s">
        <v>240</v>
      </c>
      <c r="B68" s="240" t="s">
        <v>341</v>
      </c>
      <c r="C68" s="240" t="s">
        <v>342</v>
      </c>
      <c r="H68" s="208"/>
    </row>
    <row r="69" spans="1:8" ht="16.5" thickBot="1" x14ac:dyDescent="0.3">
      <c r="A69" s="239" t="s">
        <v>343</v>
      </c>
      <c r="B69" s="240" t="s">
        <v>344</v>
      </c>
      <c r="C69" s="242" t="s">
        <v>345</v>
      </c>
      <c r="D69" s="157"/>
      <c r="E69" s="157"/>
      <c r="H69" s="208"/>
    </row>
    <row r="70" spans="1:8" ht="32.25" thickBot="1" x14ac:dyDescent="0.3">
      <c r="A70" s="239" t="s">
        <v>346</v>
      </c>
      <c r="B70" s="240" t="s">
        <v>347</v>
      </c>
      <c r="C70" s="240" t="s">
        <v>348</v>
      </c>
      <c r="D70" s="157"/>
      <c r="H70" s="208"/>
    </row>
    <row r="71" spans="1:8" ht="15.75" thickBot="1" x14ac:dyDescent="0.3">
      <c r="A71" s="241" t="s">
        <v>168</v>
      </c>
      <c r="B71" s="240" t="s">
        <v>349</v>
      </c>
      <c r="C71" s="240" t="s">
        <v>350</v>
      </c>
      <c r="D71" s="157"/>
      <c r="E71" s="154"/>
      <c r="H71" s="208"/>
    </row>
    <row r="72" spans="1:8" x14ac:dyDescent="0.25">
      <c r="C72" s="156"/>
      <c r="D72" s="157"/>
      <c r="E72" s="154"/>
      <c r="H72" s="208"/>
    </row>
    <row r="73" spans="1:8" x14ac:dyDescent="0.25">
      <c r="C73" s="156"/>
      <c r="D73" s="157"/>
      <c r="E73" s="154"/>
      <c r="G73" s="138"/>
      <c r="H73" s="208"/>
    </row>
    <row r="78" spans="1:8" x14ac:dyDescent="0.25">
      <c r="A78" s="135" t="s">
        <v>172</v>
      </c>
      <c r="B78" s="118"/>
      <c r="C78" s="118"/>
      <c r="D78" s="118"/>
    </row>
    <row r="79" spans="1:8" x14ac:dyDescent="0.25">
      <c r="A79" s="135" t="s">
        <v>173</v>
      </c>
      <c r="B79" s="118"/>
      <c r="C79" s="118"/>
      <c r="D79" s="118"/>
      <c r="E79" s="118"/>
      <c r="F79" s="118"/>
    </row>
    <row r="80" spans="1:8" x14ac:dyDescent="0.25">
      <c r="A80" s="135" t="s">
        <v>174</v>
      </c>
      <c r="B80" s="118"/>
      <c r="C80" s="118"/>
      <c r="D80" s="118"/>
      <c r="E80" s="118"/>
      <c r="F80" s="118"/>
    </row>
    <row r="81" spans="1:10" x14ac:dyDescent="0.25">
      <c r="A81" s="47" t="s">
        <v>260</v>
      </c>
    </row>
    <row r="82" spans="1:10" x14ac:dyDescent="0.25">
      <c r="A82" s="47" t="s">
        <v>261</v>
      </c>
    </row>
    <row r="83" spans="1:10" x14ac:dyDescent="0.25">
      <c r="A83" s="136" t="s">
        <v>262</v>
      </c>
      <c r="B83" s="137"/>
      <c r="C83" s="137"/>
      <c r="D83" s="137"/>
      <c r="E83" s="137"/>
      <c r="F83" s="137"/>
      <c r="G83" s="137"/>
      <c r="H83" s="163"/>
      <c r="I83" s="163"/>
      <c r="J83" s="163"/>
    </row>
    <row r="84" spans="1:10" x14ac:dyDescent="0.25">
      <c r="A84" s="47"/>
    </row>
    <row r="85" spans="1:10" x14ac:dyDescent="0.25">
      <c r="A85" s="47"/>
    </row>
    <row r="86" spans="1:10" x14ac:dyDescent="0.25">
      <c r="A86" s="135" t="s">
        <v>224</v>
      </c>
      <c r="B86" s="156" t="s">
        <v>360</v>
      </c>
    </row>
    <row r="87" spans="1:10" x14ac:dyDescent="0.25">
      <c r="A87" s="47"/>
    </row>
    <row r="98" spans="5:9" ht="51.75" customHeight="1" x14ac:dyDescent="0.25">
      <c r="F98" s="299"/>
      <c r="G98" s="299"/>
      <c r="H98" s="299"/>
      <c r="I98" s="299"/>
    </row>
    <row r="99" spans="5:9" ht="15" customHeight="1" x14ac:dyDescent="0.25">
      <c r="E99" s="299" t="s">
        <v>181</v>
      </c>
      <c r="F99" s="299"/>
      <c r="G99" s="299"/>
      <c r="H99" s="299"/>
    </row>
    <row r="100" spans="5:9" x14ac:dyDescent="0.25">
      <c r="E100" s="47" t="s">
        <v>182</v>
      </c>
    </row>
    <row r="101" spans="5:9" x14ac:dyDescent="0.25">
      <c r="E101" s="47" t="s">
        <v>183</v>
      </c>
    </row>
    <row r="102" spans="5:9" x14ac:dyDescent="0.25">
      <c r="E102" s="47" t="s">
        <v>184</v>
      </c>
    </row>
    <row r="103" spans="5:9" x14ac:dyDescent="0.25">
      <c r="E103" s="47" t="s">
        <v>190</v>
      </c>
    </row>
    <row r="104" spans="5:9" x14ac:dyDescent="0.25">
      <c r="E104" s="47" t="s">
        <v>356</v>
      </c>
    </row>
    <row r="105" spans="5:9" x14ac:dyDescent="0.25">
      <c r="E105" s="47" t="s">
        <v>357</v>
      </c>
    </row>
    <row r="121" spans="1:9" x14ac:dyDescent="0.25">
      <c r="A121" s="47" t="s">
        <v>263</v>
      </c>
    </row>
    <row r="123" spans="1:9" ht="141" customHeight="1" x14ac:dyDescent="0.25">
      <c r="A123" s="56" t="s">
        <v>110</v>
      </c>
      <c r="B123" s="57" t="s">
        <v>111</v>
      </c>
      <c r="C123" s="58" t="s">
        <v>351</v>
      </c>
      <c r="D123" s="300" t="s">
        <v>185</v>
      </c>
      <c r="E123" s="299"/>
      <c r="F123" s="299"/>
      <c r="G123" s="299"/>
      <c r="H123" s="299"/>
      <c r="I123" s="299"/>
    </row>
    <row r="124" spans="1:9" ht="15.75" x14ac:dyDescent="0.25">
      <c r="A124" s="59">
        <v>2</v>
      </c>
      <c r="B124" s="60">
        <v>3</v>
      </c>
      <c r="C124" s="61"/>
      <c r="D124" s="300"/>
      <c r="E124" s="299"/>
      <c r="F124" s="299"/>
      <c r="G124" s="299"/>
      <c r="H124" s="299"/>
      <c r="I124" s="299"/>
    </row>
    <row r="125" spans="1:9" ht="15.75" x14ac:dyDescent="0.25">
      <c r="A125" s="62">
        <v>1</v>
      </c>
      <c r="B125" s="63" t="s">
        <v>112</v>
      </c>
      <c r="C125" s="64">
        <v>0</v>
      </c>
      <c r="D125" s="300"/>
      <c r="E125" s="299"/>
      <c r="F125" s="299"/>
      <c r="G125" s="299"/>
      <c r="H125" s="299"/>
      <c r="I125" s="299"/>
    </row>
    <row r="126" spans="1:9" ht="15.75" x14ac:dyDescent="0.25">
      <c r="A126" s="62">
        <v>1</v>
      </c>
      <c r="B126" s="63" t="s">
        <v>113</v>
      </c>
      <c r="C126" s="64">
        <v>0</v>
      </c>
      <c r="D126" s="300"/>
      <c r="E126" s="299"/>
      <c r="F126" s="299"/>
      <c r="G126" s="299"/>
      <c r="H126" s="299"/>
      <c r="I126" s="299"/>
    </row>
    <row r="127" spans="1:9" ht="15.75" x14ac:dyDescent="0.25">
      <c r="A127" s="62">
        <v>1</v>
      </c>
      <c r="B127" s="63" t="s">
        <v>114</v>
      </c>
      <c r="C127" s="64">
        <v>0</v>
      </c>
    </row>
    <row r="128" spans="1:9" ht="15.75" x14ac:dyDescent="0.25">
      <c r="A128" s="62">
        <v>1</v>
      </c>
      <c r="B128" s="63" t="s">
        <v>115</v>
      </c>
      <c r="C128" s="64">
        <v>0</v>
      </c>
      <c r="D128" s="47" t="s">
        <v>270</v>
      </c>
    </row>
    <row r="129" spans="1:4" ht="15.75" x14ac:dyDescent="0.25">
      <c r="A129" s="62">
        <v>1</v>
      </c>
      <c r="B129" s="63" t="s">
        <v>116</v>
      </c>
      <c r="C129" s="64">
        <v>0</v>
      </c>
    </row>
    <row r="130" spans="1:4" ht="15.75" x14ac:dyDescent="0.25">
      <c r="A130" s="62">
        <v>1</v>
      </c>
      <c r="B130" s="63" t="s">
        <v>117</v>
      </c>
      <c r="C130" s="64">
        <v>0</v>
      </c>
    </row>
    <row r="131" spans="1:4" ht="47.25" x14ac:dyDescent="0.25">
      <c r="A131" s="62">
        <v>2</v>
      </c>
      <c r="B131" s="66" t="s">
        <v>118</v>
      </c>
      <c r="C131" s="64">
        <v>0</v>
      </c>
    </row>
    <row r="132" spans="1:4" ht="15.75" x14ac:dyDescent="0.25">
      <c r="A132" s="62">
        <v>2</v>
      </c>
      <c r="B132" s="63" t="s">
        <v>119</v>
      </c>
      <c r="C132" s="64">
        <v>0</v>
      </c>
    </row>
    <row r="133" spans="1:4" ht="15.75" x14ac:dyDescent="0.25">
      <c r="A133" s="62">
        <v>2</v>
      </c>
      <c r="B133" s="63" t="s">
        <v>120</v>
      </c>
      <c r="C133" s="64">
        <v>0</v>
      </c>
    </row>
    <row r="134" spans="1:4" ht="15.75" x14ac:dyDescent="0.25">
      <c r="A134" s="62">
        <v>2</v>
      </c>
      <c r="B134" s="63" t="s">
        <v>121</v>
      </c>
      <c r="C134" s="64">
        <v>0</v>
      </c>
    </row>
    <row r="135" spans="1:4" ht="15.75" x14ac:dyDescent="0.25">
      <c r="A135" s="62">
        <v>2</v>
      </c>
      <c r="B135" s="63" t="s">
        <v>122</v>
      </c>
      <c r="C135" s="64">
        <v>0</v>
      </c>
    </row>
    <row r="136" spans="1:4" ht="15.75" x14ac:dyDescent="0.25">
      <c r="A136" s="62">
        <v>2</v>
      </c>
      <c r="B136" s="65" t="s">
        <v>123</v>
      </c>
      <c r="C136" s="64">
        <v>0</v>
      </c>
    </row>
    <row r="137" spans="1:4" ht="15.75" x14ac:dyDescent="0.25">
      <c r="A137" s="62">
        <v>2</v>
      </c>
      <c r="B137" s="65" t="s">
        <v>124</v>
      </c>
      <c r="C137" s="64">
        <v>0</v>
      </c>
    </row>
    <row r="138" spans="1:4" ht="15.75" x14ac:dyDescent="0.25">
      <c r="A138" s="62">
        <v>2</v>
      </c>
      <c r="B138" s="65" t="s">
        <v>125</v>
      </c>
      <c r="C138" s="64">
        <v>0</v>
      </c>
    </row>
    <row r="139" spans="1:4" ht="15.75" x14ac:dyDescent="0.25">
      <c r="A139" s="62">
        <v>2</v>
      </c>
      <c r="B139" s="63" t="s">
        <v>126</v>
      </c>
      <c r="C139" s="64">
        <v>0</v>
      </c>
    </row>
    <row r="140" spans="1:4" ht="15.75" x14ac:dyDescent="0.25">
      <c r="A140" s="62">
        <v>2</v>
      </c>
      <c r="B140" s="63" t="s">
        <v>127</v>
      </c>
      <c r="C140" s="64">
        <v>0</v>
      </c>
    </row>
    <row r="141" spans="1:4" ht="15.75" x14ac:dyDescent="0.25">
      <c r="A141" s="62">
        <v>3</v>
      </c>
      <c r="B141" s="63" t="s">
        <v>128</v>
      </c>
      <c r="C141" s="64">
        <v>0</v>
      </c>
    </row>
    <row r="142" spans="1:4" ht="15.75" x14ac:dyDescent="0.25">
      <c r="A142" s="62">
        <v>3</v>
      </c>
      <c r="B142" s="63" t="s">
        <v>129</v>
      </c>
      <c r="C142" s="64">
        <v>0</v>
      </c>
    </row>
    <row r="143" spans="1:4" ht="15.75" x14ac:dyDescent="0.25">
      <c r="A143" s="62">
        <v>3</v>
      </c>
      <c r="B143" s="63" t="s">
        <v>101</v>
      </c>
      <c r="C143" s="167">
        <v>1</v>
      </c>
      <c r="D143" s="47" t="s">
        <v>169</v>
      </c>
    </row>
    <row r="144" spans="1:4" ht="15.75" x14ac:dyDescent="0.25">
      <c r="A144" s="62">
        <v>3</v>
      </c>
      <c r="B144" s="63" t="s">
        <v>130</v>
      </c>
      <c r="C144" s="167">
        <v>0</v>
      </c>
      <c r="D144" s="47" t="s">
        <v>159</v>
      </c>
    </row>
    <row r="145" spans="1:4" ht="15.75" x14ac:dyDescent="0.25">
      <c r="A145" s="62">
        <v>3</v>
      </c>
      <c r="B145" s="63" t="s">
        <v>131</v>
      </c>
      <c r="C145" s="64">
        <v>0</v>
      </c>
      <c r="D145" s="47" t="s">
        <v>191</v>
      </c>
    </row>
    <row r="146" spans="1:4" ht="15.75" x14ac:dyDescent="0.25">
      <c r="A146" s="62">
        <v>3</v>
      </c>
      <c r="B146" s="63" t="s">
        <v>132</v>
      </c>
      <c r="C146" s="64">
        <v>0</v>
      </c>
      <c r="D146" s="47" t="s">
        <v>192</v>
      </c>
    </row>
    <row r="147" spans="1:4" ht="15.75" x14ac:dyDescent="0.25">
      <c r="A147" s="62">
        <v>3</v>
      </c>
      <c r="B147" s="63" t="s">
        <v>133</v>
      </c>
      <c r="C147" s="64">
        <v>0</v>
      </c>
      <c r="D147" s="47" t="s">
        <v>358</v>
      </c>
    </row>
    <row r="148" spans="1:4" ht="15.75" x14ac:dyDescent="0.25">
      <c r="A148" s="62">
        <v>3</v>
      </c>
      <c r="B148" s="63" t="s">
        <v>134</v>
      </c>
      <c r="C148" s="64">
        <v>0</v>
      </c>
      <c r="D148" s="47" t="s">
        <v>359</v>
      </c>
    </row>
    <row r="149" spans="1:4" ht="15.75" x14ac:dyDescent="0.25">
      <c r="A149" s="62">
        <v>3</v>
      </c>
      <c r="B149" s="65" t="s">
        <v>135</v>
      </c>
      <c r="C149" s="64">
        <v>0</v>
      </c>
    </row>
    <row r="150" spans="1:4" ht="15.75" x14ac:dyDescent="0.25">
      <c r="A150" s="62">
        <v>3</v>
      </c>
      <c r="B150" s="65" t="s">
        <v>136</v>
      </c>
      <c r="C150" s="64">
        <v>0</v>
      </c>
    </row>
    <row r="151" spans="1:4" ht="15.75" x14ac:dyDescent="0.25">
      <c r="A151" s="62">
        <v>3</v>
      </c>
      <c r="B151" s="65" t="s">
        <v>137</v>
      </c>
      <c r="C151" s="64">
        <v>0</v>
      </c>
    </row>
    <row r="152" spans="1:4" ht="15.75" x14ac:dyDescent="0.25">
      <c r="A152" s="62">
        <v>3</v>
      </c>
      <c r="B152" s="63" t="s">
        <v>138</v>
      </c>
      <c r="C152" s="64">
        <v>0</v>
      </c>
    </row>
    <row r="153" spans="1:4" ht="47.25" x14ac:dyDescent="0.25">
      <c r="A153" s="62">
        <v>3</v>
      </c>
      <c r="B153" s="66" t="s">
        <v>139</v>
      </c>
      <c r="C153" s="64">
        <v>0</v>
      </c>
    </row>
    <row r="154" spans="1:4" ht="15.75" x14ac:dyDescent="0.25">
      <c r="A154" s="62">
        <v>3</v>
      </c>
      <c r="B154" s="63" t="s">
        <v>140</v>
      </c>
      <c r="C154" s="64">
        <v>0</v>
      </c>
    </row>
    <row r="155" spans="1:4" ht="15.75" x14ac:dyDescent="0.25">
      <c r="A155" s="62">
        <v>3</v>
      </c>
      <c r="B155" s="63" t="s">
        <v>141</v>
      </c>
      <c r="C155" s="64">
        <v>0</v>
      </c>
    </row>
    <row r="156" spans="1:4" ht="15.75" x14ac:dyDescent="0.25">
      <c r="A156" s="62">
        <v>3</v>
      </c>
      <c r="B156" s="63" t="s">
        <v>142</v>
      </c>
      <c r="C156" s="64">
        <v>0</v>
      </c>
    </row>
    <row r="157" spans="1:4" ht="15.75" x14ac:dyDescent="0.25">
      <c r="A157" s="62">
        <v>3</v>
      </c>
      <c r="B157" s="63" t="s">
        <v>143</v>
      </c>
      <c r="C157" s="64">
        <v>0</v>
      </c>
    </row>
    <row r="158" spans="1:4" ht="15.75" x14ac:dyDescent="0.25">
      <c r="A158" s="62">
        <v>3</v>
      </c>
      <c r="B158" s="63" t="s">
        <v>144</v>
      </c>
      <c r="C158" s="64">
        <v>0</v>
      </c>
    </row>
    <row r="159" spans="1:4" ht="15.75" x14ac:dyDescent="0.25">
      <c r="A159" s="62">
        <v>3</v>
      </c>
      <c r="B159" s="63" t="s">
        <v>145</v>
      </c>
      <c r="C159" s="64">
        <v>0</v>
      </c>
    </row>
    <row r="160" spans="1:4" ht="15.75" x14ac:dyDescent="0.25">
      <c r="A160" s="62">
        <v>3</v>
      </c>
      <c r="B160" s="63" t="s">
        <v>146</v>
      </c>
      <c r="C160" s="64">
        <v>0</v>
      </c>
    </row>
    <row r="161" spans="1:3" ht="15.75" x14ac:dyDescent="0.25">
      <c r="A161" s="62">
        <v>3</v>
      </c>
      <c r="B161" s="63" t="s">
        <v>10</v>
      </c>
      <c r="C161" s="167">
        <v>369</v>
      </c>
    </row>
    <row r="162" spans="1:3" ht="15.75" x14ac:dyDescent="0.25">
      <c r="A162" s="62">
        <v>4</v>
      </c>
      <c r="B162" s="63" t="s">
        <v>147</v>
      </c>
      <c r="C162" s="64">
        <v>0</v>
      </c>
    </row>
    <row r="163" spans="1:3" ht="15.75" x14ac:dyDescent="0.25">
      <c r="A163" s="62">
        <v>4</v>
      </c>
      <c r="B163" s="63" t="s">
        <v>148</v>
      </c>
      <c r="C163" s="64">
        <v>0</v>
      </c>
    </row>
    <row r="164" spans="1:3" ht="15.75" x14ac:dyDescent="0.25">
      <c r="A164" s="62">
        <v>4</v>
      </c>
      <c r="B164" s="63" t="s">
        <v>149</v>
      </c>
      <c r="C164" s="64">
        <v>0</v>
      </c>
    </row>
    <row r="165" spans="1:3" ht="15.75" x14ac:dyDescent="0.25">
      <c r="A165" s="62">
        <v>4</v>
      </c>
      <c r="B165" s="63" t="s">
        <v>150</v>
      </c>
      <c r="C165" s="64">
        <v>0</v>
      </c>
    </row>
    <row r="166" spans="1:3" ht="15.75" x14ac:dyDescent="0.25">
      <c r="A166" s="62">
        <v>5</v>
      </c>
      <c r="B166" s="63" t="s">
        <v>151</v>
      </c>
      <c r="C166" s="64">
        <v>0</v>
      </c>
    </row>
    <row r="167" spans="1:3" ht="15.75" x14ac:dyDescent="0.25">
      <c r="A167" s="62">
        <v>6</v>
      </c>
      <c r="B167" s="63" t="s">
        <v>152</v>
      </c>
      <c r="C167" s="64">
        <v>0</v>
      </c>
    </row>
    <row r="168" spans="1:3" ht="15.75" x14ac:dyDescent="0.25">
      <c r="A168" s="62">
        <v>6</v>
      </c>
      <c r="B168" s="63" t="s">
        <v>153</v>
      </c>
      <c r="C168" s="64">
        <v>0</v>
      </c>
    </row>
    <row r="169" spans="1:3" ht="15.75" x14ac:dyDescent="0.25">
      <c r="A169" s="62">
        <v>6</v>
      </c>
      <c r="B169" s="63" t="s">
        <v>154</v>
      </c>
      <c r="C169" s="64">
        <v>0</v>
      </c>
    </row>
    <row r="170" spans="1:3" ht="15.75" x14ac:dyDescent="0.25">
      <c r="A170" s="62">
        <v>6</v>
      </c>
      <c r="B170" s="63" t="s">
        <v>155</v>
      </c>
      <c r="C170" s="64">
        <v>0</v>
      </c>
    </row>
    <row r="171" spans="1:3" ht="15.75" x14ac:dyDescent="0.25">
      <c r="A171" s="62">
        <v>6</v>
      </c>
      <c r="B171" s="63" t="s">
        <v>13</v>
      </c>
      <c r="C171" s="167">
        <v>2308</v>
      </c>
    </row>
    <row r="172" spans="1:3" ht="15.75" x14ac:dyDescent="0.25">
      <c r="A172" s="62">
        <v>7</v>
      </c>
      <c r="B172" s="63" t="s">
        <v>156</v>
      </c>
      <c r="C172" s="64">
        <v>0</v>
      </c>
    </row>
    <row r="173" spans="1:3" ht="15.75" x14ac:dyDescent="0.25">
      <c r="A173" s="62">
        <v>8</v>
      </c>
      <c r="B173" s="63" t="s">
        <v>12</v>
      </c>
      <c r="C173" s="167">
        <v>1443</v>
      </c>
    </row>
    <row r="174" spans="1:3" ht="15.75" x14ac:dyDescent="0.25">
      <c r="A174" s="62">
        <v>8</v>
      </c>
      <c r="B174" s="63" t="s">
        <v>157</v>
      </c>
      <c r="C174" s="167">
        <v>777</v>
      </c>
    </row>
    <row r="175" spans="1:3" ht="15.75" x14ac:dyDescent="0.25">
      <c r="A175" s="62">
        <v>8</v>
      </c>
      <c r="B175" s="63" t="s">
        <v>9</v>
      </c>
      <c r="C175" s="167">
        <v>742</v>
      </c>
    </row>
    <row r="176" spans="1:3" ht="15.75" x14ac:dyDescent="0.25">
      <c r="A176" s="67">
        <v>9</v>
      </c>
      <c r="B176" s="63" t="s">
        <v>158</v>
      </c>
      <c r="C176" s="64">
        <v>0</v>
      </c>
    </row>
    <row r="177" spans="1:4" ht="15.75" x14ac:dyDescent="0.25">
      <c r="A177" s="192"/>
      <c r="B177" s="193" t="s">
        <v>352</v>
      </c>
      <c r="C177" s="194">
        <v>5640</v>
      </c>
    </row>
    <row r="178" spans="1:4" x14ac:dyDescent="0.25">
      <c r="A178" s="84"/>
      <c r="B178" s="83"/>
      <c r="C178" s="55"/>
    </row>
    <row r="179" spans="1:4" ht="63" x14ac:dyDescent="0.25">
      <c r="A179" s="56" t="s">
        <v>110</v>
      </c>
      <c r="B179" s="57" t="s">
        <v>111</v>
      </c>
      <c r="C179" s="159" t="s">
        <v>252</v>
      </c>
    </row>
    <row r="180" spans="1:4" ht="15.75" x14ac:dyDescent="0.25">
      <c r="A180" s="59">
        <v>2</v>
      </c>
      <c r="B180" s="60">
        <v>3</v>
      </c>
      <c r="C180" s="90">
        <v>9.27</v>
      </c>
      <c r="D180" s="47" t="s">
        <v>272</v>
      </c>
    </row>
    <row r="181" spans="1:4" ht="15.75" x14ac:dyDescent="0.25">
      <c r="A181" s="62">
        <v>1</v>
      </c>
      <c r="B181" s="63" t="s">
        <v>112</v>
      </c>
      <c r="C181" s="195">
        <v>1</v>
      </c>
      <c r="D181" s="47" t="s">
        <v>271</v>
      </c>
    </row>
    <row r="182" spans="1:4" ht="15.75" x14ac:dyDescent="0.25">
      <c r="A182" s="62">
        <v>1</v>
      </c>
      <c r="B182" s="63" t="s">
        <v>113</v>
      </c>
      <c r="C182" s="195">
        <v>1</v>
      </c>
    </row>
    <row r="183" spans="1:4" ht="15.75" x14ac:dyDescent="0.25">
      <c r="A183" s="62">
        <v>1</v>
      </c>
      <c r="B183" s="63" t="s">
        <v>114</v>
      </c>
      <c r="C183" s="195">
        <v>1</v>
      </c>
    </row>
    <row r="184" spans="1:4" ht="15.75" x14ac:dyDescent="0.25">
      <c r="A184" s="62">
        <v>1</v>
      </c>
      <c r="B184" s="63" t="s">
        <v>115</v>
      </c>
      <c r="C184" s="195">
        <v>1</v>
      </c>
    </row>
    <row r="185" spans="1:4" ht="15.75" x14ac:dyDescent="0.25">
      <c r="A185" s="62">
        <v>1</v>
      </c>
      <c r="B185" s="63" t="s">
        <v>116</v>
      </c>
      <c r="C185" s="195">
        <v>1</v>
      </c>
    </row>
    <row r="186" spans="1:4" ht="15.75" x14ac:dyDescent="0.25">
      <c r="A186" s="62">
        <v>1</v>
      </c>
      <c r="B186" s="63" t="s">
        <v>117</v>
      </c>
      <c r="C186" s="195">
        <v>1</v>
      </c>
    </row>
    <row r="187" spans="1:4" ht="47.25" x14ac:dyDescent="0.25">
      <c r="A187" s="62">
        <v>2</v>
      </c>
      <c r="B187" s="66" t="s">
        <v>118</v>
      </c>
      <c r="C187" s="195">
        <v>1</v>
      </c>
    </row>
    <row r="188" spans="1:4" ht="15.75" x14ac:dyDescent="0.25">
      <c r="A188" s="62">
        <v>2</v>
      </c>
      <c r="B188" s="63" t="s">
        <v>119</v>
      </c>
      <c r="C188" s="195">
        <v>1</v>
      </c>
    </row>
    <row r="189" spans="1:4" ht="15.75" x14ac:dyDescent="0.25">
      <c r="A189" s="62">
        <v>2</v>
      </c>
      <c r="B189" s="63" t="s">
        <v>120</v>
      </c>
      <c r="C189" s="195">
        <v>1</v>
      </c>
    </row>
    <row r="190" spans="1:4" ht="15.75" x14ac:dyDescent="0.25">
      <c r="A190" s="62">
        <v>2</v>
      </c>
      <c r="B190" s="63" t="s">
        <v>121</v>
      </c>
      <c r="C190" s="195">
        <v>1</v>
      </c>
    </row>
    <row r="191" spans="1:4" ht="15.75" x14ac:dyDescent="0.25">
      <c r="A191" s="62">
        <v>2</v>
      </c>
      <c r="B191" s="63" t="s">
        <v>122</v>
      </c>
      <c r="C191" s="195">
        <v>1</v>
      </c>
    </row>
    <row r="192" spans="1:4" ht="15.75" x14ac:dyDescent="0.25">
      <c r="A192" s="62">
        <v>2</v>
      </c>
      <c r="B192" s="65" t="s">
        <v>123</v>
      </c>
      <c r="C192" s="195">
        <v>1</v>
      </c>
    </row>
    <row r="193" spans="1:3" ht="15.75" x14ac:dyDescent="0.25">
      <c r="A193" s="62">
        <v>2</v>
      </c>
      <c r="B193" s="65" t="s">
        <v>124</v>
      </c>
      <c r="C193" s="195">
        <v>1</v>
      </c>
    </row>
    <row r="194" spans="1:3" ht="15.75" x14ac:dyDescent="0.25">
      <c r="A194" s="62">
        <v>2</v>
      </c>
      <c r="B194" s="65" t="s">
        <v>125</v>
      </c>
      <c r="C194" s="195">
        <v>1</v>
      </c>
    </row>
    <row r="195" spans="1:3" ht="15.75" x14ac:dyDescent="0.25">
      <c r="A195" s="62">
        <v>2</v>
      </c>
      <c r="B195" s="63" t="s">
        <v>126</v>
      </c>
      <c r="C195" s="195">
        <v>1</v>
      </c>
    </row>
    <row r="196" spans="1:3" ht="15.75" x14ac:dyDescent="0.25">
      <c r="A196" s="62">
        <v>2</v>
      </c>
      <c r="B196" s="63" t="s">
        <v>127</v>
      </c>
      <c r="C196" s="195">
        <v>1</v>
      </c>
    </row>
    <row r="197" spans="1:3" ht="15.75" x14ac:dyDescent="0.25">
      <c r="A197" s="62">
        <v>3</v>
      </c>
      <c r="B197" s="63" t="s">
        <v>128</v>
      </c>
      <c r="C197" s="195">
        <v>1</v>
      </c>
    </row>
    <row r="198" spans="1:3" ht="15.75" x14ac:dyDescent="0.25">
      <c r="A198" s="62">
        <v>3</v>
      </c>
      <c r="B198" s="63" t="s">
        <v>129</v>
      </c>
      <c r="C198" s="195">
        <v>1</v>
      </c>
    </row>
    <row r="199" spans="1:3" ht="15.75" x14ac:dyDescent="0.25">
      <c r="A199" s="62">
        <v>3</v>
      </c>
      <c r="B199" s="63" t="s">
        <v>101</v>
      </c>
      <c r="C199" s="211">
        <v>1.72</v>
      </c>
    </row>
    <row r="200" spans="1:3" ht="15.75" x14ac:dyDescent="0.25">
      <c r="A200" s="62">
        <v>3</v>
      </c>
      <c r="B200" s="63" t="s">
        <v>130</v>
      </c>
      <c r="C200" s="211">
        <v>1</v>
      </c>
    </row>
    <row r="201" spans="1:3" ht="15.75" x14ac:dyDescent="0.25">
      <c r="A201" s="62">
        <v>3</v>
      </c>
      <c r="B201" s="63" t="s">
        <v>131</v>
      </c>
      <c r="C201" s="195">
        <v>1</v>
      </c>
    </row>
    <row r="202" spans="1:3" ht="15.75" x14ac:dyDescent="0.25">
      <c r="A202" s="62">
        <v>3</v>
      </c>
      <c r="B202" s="63" t="s">
        <v>132</v>
      </c>
      <c r="C202" s="195">
        <v>1</v>
      </c>
    </row>
    <row r="203" spans="1:3" ht="15.75" x14ac:dyDescent="0.25">
      <c r="A203" s="62">
        <v>3</v>
      </c>
      <c r="B203" s="63" t="s">
        <v>133</v>
      </c>
      <c r="C203" s="195">
        <v>1</v>
      </c>
    </row>
    <row r="204" spans="1:3" ht="15.75" x14ac:dyDescent="0.25">
      <c r="A204" s="62">
        <v>3</v>
      </c>
      <c r="B204" s="63" t="s">
        <v>134</v>
      </c>
      <c r="C204" s="195">
        <v>1</v>
      </c>
    </row>
    <row r="205" spans="1:3" ht="15.75" x14ac:dyDescent="0.25">
      <c r="A205" s="62">
        <v>3</v>
      </c>
      <c r="B205" s="85" t="s">
        <v>135</v>
      </c>
      <c r="C205" s="195">
        <v>1</v>
      </c>
    </row>
    <row r="206" spans="1:3" ht="15.75" x14ac:dyDescent="0.25">
      <c r="A206" s="62">
        <v>3</v>
      </c>
      <c r="B206" s="65" t="s">
        <v>136</v>
      </c>
      <c r="C206" s="195">
        <v>1</v>
      </c>
    </row>
    <row r="207" spans="1:3" ht="15.75" x14ac:dyDescent="0.25">
      <c r="A207" s="62">
        <v>3</v>
      </c>
      <c r="B207" s="65" t="s">
        <v>137</v>
      </c>
      <c r="C207" s="195">
        <v>1</v>
      </c>
    </row>
    <row r="208" spans="1:3" ht="15.75" x14ac:dyDescent="0.25">
      <c r="A208" s="62">
        <v>3</v>
      </c>
      <c r="B208" s="63" t="s">
        <v>138</v>
      </c>
      <c r="C208" s="195">
        <v>1</v>
      </c>
    </row>
    <row r="209" spans="1:4" ht="47.25" x14ac:dyDescent="0.25">
      <c r="A209" s="62">
        <v>3</v>
      </c>
      <c r="B209" s="66" t="s">
        <v>139</v>
      </c>
      <c r="C209" s="195">
        <v>1</v>
      </c>
    </row>
    <row r="210" spans="1:4" ht="15.75" x14ac:dyDescent="0.25">
      <c r="A210" s="62">
        <v>3</v>
      </c>
      <c r="B210" s="86" t="s">
        <v>140</v>
      </c>
      <c r="C210" s="195">
        <v>1</v>
      </c>
    </row>
    <row r="211" spans="1:4" ht="15.75" x14ac:dyDescent="0.25">
      <c r="A211" s="62">
        <v>3</v>
      </c>
      <c r="B211" s="86" t="s">
        <v>141</v>
      </c>
      <c r="C211" s="195">
        <v>1</v>
      </c>
    </row>
    <row r="212" spans="1:4" ht="15.75" x14ac:dyDescent="0.25">
      <c r="A212" s="62">
        <v>3</v>
      </c>
      <c r="B212" s="86" t="s">
        <v>142</v>
      </c>
      <c r="C212" s="195">
        <v>1</v>
      </c>
    </row>
    <row r="213" spans="1:4" ht="15.75" x14ac:dyDescent="0.25">
      <c r="A213" s="62">
        <v>3</v>
      </c>
      <c r="B213" s="63" t="s">
        <v>143</v>
      </c>
      <c r="C213" s="195">
        <v>1</v>
      </c>
    </row>
    <row r="214" spans="1:4" ht="15.75" x14ac:dyDescent="0.25">
      <c r="A214" s="62">
        <v>3</v>
      </c>
      <c r="B214" s="63" t="s">
        <v>144</v>
      </c>
      <c r="C214" s="195">
        <v>1</v>
      </c>
    </row>
    <row r="215" spans="1:4" ht="15.75" x14ac:dyDescent="0.25">
      <c r="A215" s="62">
        <v>3</v>
      </c>
      <c r="B215" s="86" t="s">
        <v>145</v>
      </c>
      <c r="C215" s="195">
        <v>1</v>
      </c>
    </row>
    <row r="216" spans="1:4" ht="15.75" x14ac:dyDescent="0.25">
      <c r="A216" s="62">
        <v>3</v>
      </c>
      <c r="B216" s="86" t="s">
        <v>146</v>
      </c>
      <c r="C216" s="195">
        <v>1</v>
      </c>
    </row>
    <row r="217" spans="1:4" ht="15.75" x14ac:dyDescent="0.25">
      <c r="A217" s="62">
        <v>3</v>
      </c>
      <c r="B217" s="63" t="s">
        <v>10</v>
      </c>
      <c r="C217" s="196">
        <v>1.66</v>
      </c>
      <c r="D217" s="118"/>
    </row>
    <row r="218" spans="1:4" ht="15.75" x14ac:dyDescent="0.25">
      <c r="A218" s="62">
        <v>4</v>
      </c>
      <c r="B218" s="63" t="s">
        <v>147</v>
      </c>
      <c r="C218" s="195">
        <v>1</v>
      </c>
    </row>
    <row r="219" spans="1:4" ht="15.75" x14ac:dyDescent="0.25">
      <c r="A219" s="62">
        <v>4</v>
      </c>
      <c r="B219" s="63" t="s">
        <v>148</v>
      </c>
      <c r="C219" s="195">
        <v>1</v>
      </c>
    </row>
    <row r="220" spans="1:4" ht="15.75" x14ac:dyDescent="0.25">
      <c r="A220" s="62">
        <v>4</v>
      </c>
      <c r="B220" s="63" t="s">
        <v>149</v>
      </c>
      <c r="C220" s="195">
        <v>1</v>
      </c>
    </row>
    <row r="221" spans="1:4" ht="15.75" x14ac:dyDescent="0.25">
      <c r="A221" s="62">
        <v>4</v>
      </c>
      <c r="B221" s="87" t="s">
        <v>150</v>
      </c>
      <c r="C221" s="195">
        <v>1</v>
      </c>
    </row>
    <row r="222" spans="1:4" ht="15.75" x14ac:dyDescent="0.25">
      <c r="A222" s="62">
        <v>5</v>
      </c>
      <c r="B222" s="63" t="s">
        <v>151</v>
      </c>
      <c r="C222" s="195">
        <v>1</v>
      </c>
    </row>
    <row r="223" spans="1:4" ht="15.75" x14ac:dyDescent="0.25">
      <c r="A223" s="62">
        <v>6</v>
      </c>
      <c r="B223" s="63" t="s">
        <v>152</v>
      </c>
      <c r="C223" s="195">
        <v>1</v>
      </c>
    </row>
    <row r="224" spans="1:4" ht="15.75" x14ac:dyDescent="0.25">
      <c r="A224" s="62">
        <v>6</v>
      </c>
      <c r="B224" s="63" t="s">
        <v>153</v>
      </c>
      <c r="C224" s="195">
        <v>1</v>
      </c>
    </row>
    <row r="225" spans="1:10" ht="15.75" x14ac:dyDescent="0.25">
      <c r="A225" s="62">
        <v>6</v>
      </c>
      <c r="B225" s="63" t="s">
        <v>154</v>
      </c>
      <c r="C225" s="195">
        <v>1</v>
      </c>
    </row>
    <row r="226" spans="1:10" ht="15.75" x14ac:dyDescent="0.25">
      <c r="A226" s="62">
        <v>6</v>
      </c>
      <c r="B226" s="63" t="s">
        <v>155</v>
      </c>
      <c r="C226" s="195">
        <v>1</v>
      </c>
    </row>
    <row r="227" spans="1:10" ht="15.75" x14ac:dyDescent="0.25">
      <c r="A227" s="62">
        <v>6</v>
      </c>
      <c r="B227" s="63" t="s">
        <v>13</v>
      </c>
      <c r="C227" s="196">
        <v>1.43</v>
      </c>
      <c r="D227" s="118"/>
    </row>
    <row r="228" spans="1:10" ht="15.75" x14ac:dyDescent="0.25">
      <c r="A228" s="62">
        <v>7</v>
      </c>
      <c r="B228" s="63" t="s">
        <v>156</v>
      </c>
      <c r="C228" s="195">
        <v>1</v>
      </c>
    </row>
    <row r="229" spans="1:10" ht="15.75" x14ac:dyDescent="0.25">
      <c r="A229" s="62">
        <v>8</v>
      </c>
      <c r="B229" s="63" t="s">
        <v>12</v>
      </c>
      <c r="C229" s="196">
        <v>1.72</v>
      </c>
      <c r="D229" s="118"/>
    </row>
    <row r="230" spans="1:10" ht="15.75" x14ac:dyDescent="0.25">
      <c r="A230" s="62">
        <v>8</v>
      </c>
      <c r="B230" s="63" t="s">
        <v>157</v>
      </c>
      <c r="C230" s="196">
        <v>1.57</v>
      </c>
      <c r="D230" s="118"/>
    </row>
    <row r="231" spans="1:10" ht="15.75" x14ac:dyDescent="0.25">
      <c r="A231" s="62">
        <v>8</v>
      </c>
      <c r="B231" s="63" t="s">
        <v>9</v>
      </c>
      <c r="C231" s="196">
        <v>1.93</v>
      </c>
      <c r="D231" s="118"/>
    </row>
    <row r="232" spans="1:10" ht="15.75" x14ac:dyDescent="0.25">
      <c r="A232" s="67">
        <v>9</v>
      </c>
      <c r="B232" s="63" t="s">
        <v>158</v>
      </c>
      <c r="C232" s="195"/>
    </row>
    <row r="233" spans="1:10" ht="15.75" x14ac:dyDescent="0.25">
      <c r="A233" s="192"/>
      <c r="B233" s="193" t="s">
        <v>168</v>
      </c>
      <c r="C233" s="197"/>
    </row>
    <row r="234" spans="1:10" x14ac:dyDescent="0.25">
      <c r="A234" s="169" t="s">
        <v>273</v>
      </c>
      <c r="B234" s="168">
        <v>719</v>
      </c>
      <c r="C234" s="55"/>
    </row>
    <row r="235" spans="1:10" x14ac:dyDescent="0.25">
      <c r="A235" s="47"/>
    </row>
    <row r="236" spans="1:10" x14ac:dyDescent="0.25">
      <c r="A236" s="47"/>
    </row>
    <row r="237" spans="1:10" x14ac:dyDescent="0.25">
      <c r="A237" s="135" t="s">
        <v>225</v>
      </c>
      <c r="B237" s="156" t="s">
        <v>298</v>
      </c>
      <c r="C237" s="156"/>
      <c r="D237" s="156"/>
      <c r="E237" s="156"/>
      <c r="F237" s="156"/>
      <c r="G237" s="156"/>
      <c r="H237" s="156"/>
      <c r="I237" s="156"/>
      <c r="J237" s="156"/>
    </row>
    <row r="238" spans="1:10" x14ac:dyDescent="0.25">
      <c r="A238" s="47" t="s">
        <v>253</v>
      </c>
    </row>
    <row r="239" spans="1:10" ht="43.5" customHeight="1" x14ac:dyDescent="0.25">
      <c r="A239" s="299" t="s">
        <v>282</v>
      </c>
      <c r="B239" s="299"/>
      <c r="C239" s="299"/>
      <c r="D239" s="299"/>
      <c r="E239" s="299"/>
      <c r="F239" s="299"/>
      <c r="G239" s="299"/>
    </row>
    <row r="240" spans="1:10" x14ac:dyDescent="0.25">
      <c r="A240" s="287" t="s">
        <v>284</v>
      </c>
      <c r="B240" s="287"/>
      <c r="C240" s="287"/>
      <c r="D240" s="287"/>
      <c r="E240" s="287"/>
      <c r="F240" s="287"/>
    </row>
    <row r="241" spans="1:8" x14ac:dyDescent="0.25">
      <c r="A241" s="82"/>
      <c r="B241" s="82"/>
      <c r="C241" s="170" t="s">
        <v>162</v>
      </c>
      <c r="D241" s="170" t="s">
        <v>163</v>
      </c>
      <c r="E241" s="170" t="s">
        <v>164</v>
      </c>
      <c r="F241" s="170" t="s">
        <v>21</v>
      </c>
    </row>
    <row r="242" spans="1:8" x14ac:dyDescent="0.25">
      <c r="A242" s="90" t="s">
        <v>15</v>
      </c>
      <c r="B242" s="125"/>
      <c r="C242" s="198">
        <v>317472.05</v>
      </c>
      <c r="D242" s="198">
        <v>0</v>
      </c>
      <c r="E242" s="198">
        <v>0</v>
      </c>
      <c r="F242" s="6">
        <f>SUM(C242:E242)</f>
        <v>317472.05</v>
      </c>
      <c r="G242" s="51" t="s">
        <v>256</v>
      </c>
      <c r="H242" s="154"/>
    </row>
    <row r="243" spans="1:8" x14ac:dyDescent="0.25">
      <c r="A243" s="90" t="s">
        <v>16</v>
      </c>
      <c r="B243" s="93"/>
      <c r="C243" s="198">
        <v>0</v>
      </c>
      <c r="D243" s="198">
        <v>0</v>
      </c>
      <c r="E243" s="198">
        <v>0</v>
      </c>
      <c r="F243" s="6">
        <f t="shared" ref="F243:F245" si="6">SUM(C243:E243)</f>
        <v>0</v>
      </c>
      <c r="G243" s="51" t="s">
        <v>281</v>
      </c>
      <c r="H243" s="154"/>
    </row>
    <row r="244" spans="1:8" x14ac:dyDescent="0.25">
      <c r="A244" s="90" t="s">
        <v>17</v>
      </c>
      <c r="B244" s="93"/>
      <c r="C244" s="198">
        <v>0</v>
      </c>
      <c r="D244" s="198">
        <v>23590.39</v>
      </c>
      <c r="E244" s="198">
        <v>0</v>
      </c>
      <c r="F244" s="6">
        <f t="shared" si="6"/>
        <v>23590.39</v>
      </c>
      <c r="G244" s="51" t="s">
        <v>256</v>
      </c>
      <c r="H244" s="154"/>
    </row>
    <row r="245" spans="1:8" x14ac:dyDescent="0.25">
      <c r="A245" s="90" t="s">
        <v>255</v>
      </c>
      <c r="B245" s="93"/>
      <c r="C245" s="198">
        <v>0</v>
      </c>
      <c r="D245" s="198">
        <v>8951.5499999999993</v>
      </c>
      <c r="E245" s="198">
        <v>0</v>
      </c>
      <c r="F245" s="6">
        <f t="shared" si="6"/>
        <v>8951.5499999999993</v>
      </c>
      <c r="G245" s="51" t="s">
        <v>281</v>
      </c>
      <c r="H245" s="154"/>
    </row>
    <row r="246" spans="1:8" x14ac:dyDescent="0.25">
      <c r="A246" s="90" t="s">
        <v>13</v>
      </c>
      <c r="B246" s="125"/>
      <c r="C246" s="198">
        <v>0</v>
      </c>
      <c r="D246" s="198">
        <v>87394.45</v>
      </c>
      <c r="E246" s="198">
        <v>77112.75</v>
      </c>
      <c r="F246" s="6">
        <f t="shared" ref="F246:F247" si="7">SUM(C246:E246)</f>
        <v>164507.20000000001</v>
      </c>
      <c r="G246" s="51" t="s">
        <v>256</v>
      </c>
      <c r="H246" s="154"/>
    </row>
    <row r="247" spans="1:8" x14ac:dyDescent="0.25">
      <c r="A247" s="90" t="s">
        <v>254</v>
      </c>
      <c r="B247" s="125"/>
      <c r="C247" s="198">
        <v>0</v>
      </c>
      <c r="D247" s="198">
        <v>0</v>
      </c>
      <c r="E247" s="198">
        <v>0</v>
      </c>
      <c r="F247" s="6">
        <f t="shared" si="7"/>
        <v>0</v>
      </c>
      <c r="G247" s="46" t="s">
        <v>281</v>
      </c>
      <c r="H247" s="154"/>
    </row>
    <row r="248" spans="1:8" x14ac:dyDescent="0.25">
      <c r="A248" s="90"/>
      <c r="B248" s="90"/>
      <c r="C248" s="126">
        <f>SUM(C242:C247)</f>
        <v>317472.05</v>
      </c>
      <c r="D248" s="9">
        <f>SUM(D242:D247)</f>
        <v>119936.39</v>
      </c>
      <c r="E248" s="127">
        <f>SUM(E242:E247)</f>
        <v>77112.75</v>
      </c>
      <c r="F248" s="6">
        <f>SUM(F242:F247)</f>
        <v>514521.19</v>
      </c>
    </row>
    <row r="249" spans="1:8" x14ac:dyDescent="0.25">
      <c r="C249" s="201" t="s">
        <v>165</v>
      </c>
      <c r="D249" s="82" t="s">
        <v>166</v>
      </c>
      <c r="E249" s="90" t="s">
        <v>167</v>
      </c>
      <c r="F249" s="90" t="s">
        <v>179</v>
      </c>
    </row>
    <row r="250" spans="1:8" x14ac:dyDescent="0.25">
      <c r="A250" s="287" t="s">
        <v>283</v>
      </c>
      <c r="B250" s="287"/>
      <c r="C250" s="200">
        <f>C242+C247</f>
        <v>317472.05</v>
      </c>
    </row>
    <row r="251" spans="1:8" x14ac:dyDescent="0.25">
      <c r="A251" s="47" t="s">
        <v>257</v>
      </c>
    </row>
    <row r="252" spans="1:8" x14ac:dyDescent="0.25">
      <c r="A252" s="47" t="s">
        <v>274</v>
      </c>
    </row>
    <row r="253" spans="1:8" x14ac:dyDescent="0.25">
      <c r="A253" s="47"/>
    </row>
    <row r="254" spans="1:8" x14ac:dyDescent="0.25">
      <c r="A254" s="47" t="s">
        <v>180</v>
      </c>
    </row>
    <row r="255" spans="1:8" x14ac:dyDescent="0.25">
      <c r="A255" s="135" t="s">
        <v>193</v>
      </c>
      <c r="B255" s="118"/>
      <c r="C255" s="118"/>
      <c r="D255" s="118"/>
      <c r="E255" s="118"/>
      <c r="F255" s="118"/>
    </row>
    <row r="256" spans="1:8" x14ac:dyDescent="0.25">
      <c r="A256" s="47"/>
    </row>
    <row r="257" spans="1:9" x14ac:dyDescent="0.25">
      <c r="A257" s="47"/>
    </row>
    <row r="258" spans="1:9" x14ac:dyDescent="0.25">
      <c r="B258" s="110" t="s">
        <v>186</v>
      </c>
      <c r="C258" s="111"/>
      <c r="D258" s="111"/>
      <c r="E258" s="111"/>
      <c r="F258" s="112"/>
    </row>
    <row r="259" spans="1:9" x14ac:dyDescent="0.25">
      <c r="B259" s="92"/>
      <c r="C259" s="92"/>
      <c r="D259" s="92"/>
      <c r="E259" s="92"/>
      <c r="F259" s="92"/>
    </row>
    <row r="260" spans="1:9" x14ac:dyDescent="0.25">
      <c r="B260" s="288" t="s">
        <v>275</v>
      </c>
      <c r="C260" s="289"/>
      <c r="D260" s="289"/>
      <c r="E260" s="289"/>
      <c r="F260" s="290"/>
    </row>
    <row r="261" spans="1:9" x14ac:dyDescent="0.25">
      <c r="B261" s="291"/>
      <c r="C261" s="292"/>
      <c r="D261" s="292"/>
      <c r="E261" s="292"/>
      <c r="F261" s="293"/>
    </row>
    <row r="262" spans="1:9" x14ac:dyDescent="0.25">
      <c r="A262" t="s">
        <v>160</v>
      </c>
      <c r="B262" s="294"/>
      <c r="C262" s="295"/>
      <c r="D262" s="295"/>
      <c r="E262" s="295"/>
      <c r="F262" s="296"/>
    </row>
    <row r="263" spans="1:9" x14ac:dyDescent="0.25">
      <c r="B263" s="92"/>
      <c r="C263" s="92"/>
      <c r="D263" s="92"/>
      <c r="E263" s="92"/>
      <c r="F263" s="92"/>
    </row>
    <row r="264" spans="1:9" x14ac:dyDescent="0.25">
      <c r="B264" s="301" t="s">
        <v>176</v>
      </c>
      <c r="C264" s="302"/>
      <c r="D264" s="302"/>
      <c r="E264" s="302"/>
      <c r="F264" s="303"/>
    </row>
    <row r="265" spans="1:9" x14ac:dyDescent="0.25">
      <c r="B265" s="304"/>
      <c r="C265" s="305"/>
      <c r="D265" s="305"/>
      <c r="E265" s="305"/>
      <c r="F265" s="306"/>
      <c r="G265" s="119"/>
      <c r="H265" s="119"/>
      <c r="I265" s="119"/>
    </row>
    <row r="266" spans="1:9" x14ac:dyDescent="0.25">
      <c r="B266" s="198">
        <v>0</v>
      </c>
      <c r="C266" s="198">
        <v>0</v>
      </c>
      <c r="D266" s="198">
        <v>0</v>
      </c>
      <c r="E266" s="94">
        <f>SUM(B266:D266)</f>
        <v>0</v>
      </c>
      <c r="F266" s="95" t="s">
        <v>12</v>
      </c>
      <c r="G266" s="260" t="s">
        <v>188</v>
      </c>
      <c r="H266" s="297"/>
      <c r="I266" s="261"/>
    </row>
    <row r="267" spans="1:9" x14ac:dyDescent="0.25">
      <c r="B267" s="198">
        <v>0</v>
      </c>
      <c r="C267" s="198">
        <v>0</v>
      </c>
      <c r="D267" s="198">
        <v>0</v>
      </c>
      <c r="E267" s="94">
        <f>SUM(B267:D267)</f>
        <v>0</v>
      </c>
      <c r="F267" s="95" t="s">
        <v>11</v>
      </c>
      <c r="G267" s="262"/>
      <c r="H267" s="274"/>
      <c r="I267" s="263"/>
    </row>
    <row r="268" spans="1:9" x14ac:dyDescent="0.25">
      <c r="B268" s="198">
        <v>0</v>
      </c>
      <c r="C268" s="198">
        <v>0</v>
      </c>
      <c r="D268" s="198">
        <v>0</v>
      </c>
      <c r="E268" s="94">
        <f>SUM(B268:D268)</f>
        <v>0</v>
      </c>
      <c r="F268" s="95" t="s">
        <v>9</v>
      </c>
      <c r="G268" s="264"/>
      <c r="H268" s="298"/>
      <c r="I268" s="265"/>
    </row>
    <row r="269" spans="1:9" ht="23.25" x14ac:dyDescent="0.25">
      <c r="B269" s="198">
        <v>0</v>
      </c>
      <c r="C269" s="198">
        <v>0</v>
      </c>
      <c r="D269" s="198">
        <v>0</v>
      </c>
      <c r="E269" s="94">
        <f>SUM(B269:D269)</f>
        <v>0</v>
      </c>
      <c r="F269" s="95" t="s">
        <v>10</v>
      </c>
    </row>
    <row r="270" spans="1:9" x14ac:dyDescent="0.25">
      <c r="B270" s="198">
        <v>0</v>
      </c>
      <c r="C270" s="198">
        <v>0</v>
      </c>
      <c r="D270" s="198">
        <v>0</v>
      </c>
      <c r="E270" s="94">
        <f>SUM(B270:D270)</f>
        <v>0</v>
      </c>
      <c r="F270" s="95" t="s">
        <v>13</v>
      </c>
    </row>
    <row r="271" spans="1:9" x14ac:dyDescent="0.25">
      <c r="B271" s="198">
        <v>0</v>
      </c>
      <c r="C271" s="198">
        <v>0</v>
      </c>
      <c r="D271" s="198">
        <v>0</v>
      </c>
      <c r="E271" s="99">
        <f>SUM(E266:E270)</f>
        <v>0</v>
      </c>
      <c r="F271" s="100" t="s">
        <v>21</v>
      </c>
    </row>
    <row r="272" spans="1:9" ht="79.5" x14ac:dyDescent="0.25">
      <c r="B272" s="95" t="s">
        <v>285</v>
      </c>
      <c r="C272" s="95" t="s">
        <v>286</v>
      </c>
      <c r="D272" s="95" t="s">
        <v>287</v>
      </c>
      <c r="E272" s="101" t="s">
        <v>177</v>
      </c>
      <c r="F272" s="117"/>
    </row>
    <row r="273" spans="1:8" ht="68.25" x14ac:dyDescent="0.25">
      <c r="B273" s="284" t="s">
        <v>280</v>
      </c>
      <c r="C273" s="285"/>
      <c r="D273" s="286"/>
      <c r="E273" s="101" t="s">
        <v>178</v>
      </c>
      <c r="F273" s="117"/>
    </row>
    <row r="274" spans="1:8" x14ac:dyDescent="0.25">
      <c r="B274" s="92"/>
      <c r="C274" s="92"/>
      <c r="D274" s="102" t="s">
        <v>12</v>
      </c>
      <c r="E274" s="199">
        <f>-E266</f>
        <v>0</v>
      </c>
      <c r="F274" s="103"/>
    </row>
    <row r="275" spans="1:8" x14ac:dyDescent="0.25">
      <c r="B275" s="92"/>
      <c r="C275" s="92"/>
      <c r="D275" s="95" t="s">
        <v>11</v>
      </c>
      <c r="E275" s="199">
        <f>-E267</f>
        <v>0</v>
      </c>
      <c r="F275" s="104"/>
    </row>
    <row r="276" spans="1:8" x14ac:dyDescent="0.25">
      <c r="B276" s="92"/>
      <c r="C276" s="92"/>
      <c r="D276" s="95" t="s">
        <v>9</v>
      </c>
      <c r="E276" s="199">
        <f>-E268</f>
        <v>0</v>
      </c>
      <c r="F276" s="105"/>
    </row>
    <row r="277" spans="1:8" x14ac:dyDescent="0.25">
      <c r="B277" s="92"/>
      <c r="C277" s="92"/>
      <c r="D277" s="95" t="s">
        <v>10</v>
      </c>
      <c r="E277" s="199">
        <f>-E269</f>
        <v>0</v>
      </c>
      <c r="F277" s="106"/>
    </row>
    <row r="278" spans="1:8" x14ac:dyDescent="0.25">
      <c r="B278" s="92"/>
      <c r="C278" s="92"/>
      <c r="D278" s="95" t="s">
        <v>13</v>
      </c>
      <c r="E278" s="199">
        <f>-E270</f>
        <v>0</v>
      </c>
      <c r="F278" s="107">
        <f>SUM(E274:E278)</f>
        <v>0</v>
      </c>
    </row>
    <row r="279" spans="1:8" ht="45.75" x14ac:dyDescent="0.25">
      <c r="B279" s="92"/>
      <c r="C279" s="92"/>
      <c r="D279" s="92"/>
      <c r="E279" s="108" t="s">
        <v>201</v>
      </c>
      <c r="F279" s="109" t="s">
        <v>179</v>
      </c>
    </row>
    <row r="281" spans="1:8" x14ac:dyDescent="0.25">
      <c r="A281" s="136" t="s">
        <v>227</v>
      </c>
      <c r="B281" s="137"/>
      <c r="C281" s="137"/>
      <c r="D281" s="137"/>
      <c r="E281" s="137"/>
      <c r="F281" s="137"/>
      <c r="G281" s="136"/>
      <c r="H281" s="136"/>
    </row>
    <row r="283" spans="1:8" x14ac:dyDescent="0.25">
      <c r="A283" s="135" t="s">
        <v>226</v>
      </c>
    </row>
    <row r="284" spans="1:8" x14ac:dyDescent="0.25">
      <c r="A284" t="s">
        <v>361</v>
      </c>
    </row>
    <row r="287" spans="1:8" x14ac:dyDescent="0.25">
      <c r="A287" s="135" t="s">
        <v>228</v>
      </c>
    </row>
    <row r="288" spans="1:8" x14ac:dyDescent="0.25">
      <c r="A288" t="s">
        <v>229</v>
      </c>
    </row>
    <row r="290" spans="1:1" x14ac:dyDescent="0.25">
      <c r="A290" s="135" t="s">
        <v>230</v>
      </c>
    </row>
    <row r="291" spans="1:1" x14ac:dyDescent="0.25">
      <c r="A291" t="s">
        <v>231</v>
      </c>
    </row>
    <row r="294" spans="1:1" x14ac:dyDescent="0.25">
      <c r="A294" s="135" t="s">
        <v>232</v>
      </c>
    </row>
    <row r="295" spans="1:1" x14ac:dyDescent="0.25">
      <c r="A295" t="s">
        <v>246</v>
      </c>
    </row>
    <row r="298" spans="1:1" x14ac:dyDescent="0.25">
      <c r="A298" s="135" t="s">
        <v>233</v>
      </c>
    </row>
    <row r="299" spans="1:1" x14ac:dyDescent="0.25">
      <c r="A299" t="s">
        <v>247</v>
      </c>
    </row>
    <row r="300" spans="1:1" x14ac:dyDescent="0.25">
      <c r="A300" t="s">
        <v>296</v>
      </c>
    </row>
    <row r="302" spans="1:1" x14ac:dyDescent="0.25">
      <c r="A302" s="135" t="s">
        <v>234</v>
      </c>
    </row>
    <row r="303" spans="1:1" x14ac:dyDescent="0.25">
      <c r="A303" t="s">
        <v>235</v>
      </c>
    </row>
    <row r="306" spans="1:1" x14ac:dyDescent="0.25">
      <c r="A306" s="135" t="s">
        <v>236</v>
      </c>
    </row>
    <row r="307" spans="1:1" x14ac:dyDescent="0.25">
      <c r="A307" t="s">
        <v>276</v>
      </c>
    </row>
  </sheetData>
  <mergeCells count="15">
    <mergeCell ref="A5:S5"/>
    <mergeCell ref="A39:S39"/>
    <mergeCell ref="B273:D273"/>
    <mergeCell ref="A240:F240"/>
    <mergeCell ref="B260:F262"/>
    <mergeCell ref="G266:I268"/>
    <mergeCell ref="F98:I98"/>
    <mergeCell ref="D123:I126"/>
    <mergeCell ref="B264:F265"/>
    <mergeCell ref="A239:G239"/>
    <mergeCell ref="A250:B250"/>
    <mergeCell ref="E99:H99"/>
    <mergeCell ref="H44:L44"/>
    <mergeCell ref="H45:L45"/>
    <mergeCell ref="H46:L46"/>
  </mergeCells>
  <conditionalFormatting sqref="C181:C232">
    <cfRule type="cellIs" dxfId="3" priority="1" stopIfTrue="1" operator="between">
      <formula>1.01</formula>
      <formula>1.08</formula>
    </cfRule>
    <cfRule type="cellIs" dxfId="2" priority="2" stopIfTrue="1" operator="between">
      <formula>1.08</formula>
      <formula>1.16</formula>
    </cfRule>
    <cfRule type="cellIs" dxfId="1" priority="3" stopIfTrue="1" operator="equal">
      <formula>1</formula>
    </cfRule>
    <cfRule type="cellIs" dxfId="0" priority="5" stopIfTrue="1" operator="greaterThan">
      <formula>1</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C4:J24"/>
  <sheetViews>
    <sheetView workbookViewId="0">
      <selection activeCell="E12" sqref="E12"/>
    </sheetView>
  </sheetViews>
  <sheetFormatPr defaultRowHeight="15" x14ac:dyDescent="0.25"/>
  <cols>
    <col min="3" max="3" width="24.28515625" customWidth="1"/>
    <col min="4" max="4" width="19.85546875" customWidth="1"/>
    <col min="5" max="5" width="20" customWidth="1"/>
    <col min="6" max="6" width="18" customWidth="1"/>
    <col min="7" max="7" width="22.42578125" customWidth="1"/>
    <col min="10" max="10" width="26.28515625" customWidth="1"/>
    <col min="259" max="259" width="24.28515625" customWidth="1"/>
    <col min="260" max="260" width="19.85546875" customWidth="1"/>
    <col min="261" max="261" width="20" customWidth="1"/>
    <col min="262" max="262" width="18" customWidth="1"/>
    <col min="263" max="263" width="22.42578125" customWidth="1"/>
    <col min="515" max="515" width="24.28515625" customWidth="1"/>
    <col min="516" max="516" width="19.85546875" customWidth="1"/>
    <col min="517" max="517" width="20" customWidth="1"/>
    <col min="518" max="518" width="18" customWidth="1"/>
    <col min="519" max="519" width="22.42578125" customWidth="1"/>
    <col min="771" max="771" width="24.28515625" customWidth="1"/>
    <col min="772" max="772" width="19.85546875" customWidth="1"/>
    <col min="773" max="773" width="20" customWidth="1"/>
    <col min="774" max="774" width="18" customWidth="1"/>
    <col min="775" max="775" width="22.42578125" customWidth="1"/>
    <col min="1027" max="1027" width="24.28515625" customWidth="1"/>
    <col min="1028" max="1028" width="19.85546875" customWidth="1"/>
    <col min="1029" max="1029" width="20" customWidth="1"/>
    <col min="1030" max="1030" width="18" customWidth="1"/>
    <col min="1031" max="1031" width="22.42578125" customWidth="1"/>
    <col min="1283" max="1283" width="24.28515625" customWidth="1"/>
    <col min="1284" max="1284" width="19.85546875" customWidth="1"/>
    <col min="1285" max="1285" width="20" customWidth="1"/>
    <col min="1286" max="1286" width="18" customWidth="1"/>
    <col min="1287" max="1287" width="22.42578125" customWidth="1"/>
    <col min="1539" max="1539" width="24.28515625" customWidth="1"/>
    <col min="1540" max="1540" width="19.85546875" customWidth="1"/>
    <col min="1541" max="1541" width="20" customWidth="1"/>
    <col min="1542" max="1542" width="18" customWidth="1"/>
    <col min="1543" max="1543" width="22.42578125" customWidth="1"/>
    <col min="1795" max="1795" width="24.28515625" customWidth="1"/>
    <col min="1796" max="1796" width="19.85546875" customWidth="1"/>
    <col min="1797" max="1797" width="20" customWidth="1"/>
    <col min="1798" max="1798" width="18" customWidth="1"/>
    <col min="1799" max="1799" width="22.42578125" customWidth="1"/>
    <col min="2051" max="2051" width="24.28515625" customWidth="1"/>
    <col min="2052" max="2052" width="19.85546875" customWidth="1"/>
    <col min="2053" max="2053" width="20" customWidth="1"/>
    <col min="2054" max="2054" width="18" customWidth="1"/>
    <col min="2055" max="2055" width="22.42578125" customWidth="1"/>
    <col min="2307" max="2307" width="24.28515625" customWidth="1"/>
    <col min="2308" max="2308" width="19.85546875" customWidth="1"/>
    <col min="2309" max="2309" width="20" customWidth="1"/>
    <col min="2310" max="2310" width="18" customWidth="1"/>
    <col min="2311" max="2311" width="22.42578125" customWidth="1"/>
    <col min="2563" max="2563" width="24.28515625" customWidth="1"/>
    <col min="2564" max="2564" width="19.85546875" customWidth="1"/>
    <col min="2565" max="2565" width="20" customWidth="1"/>
    <col min="2566" max="2566" width="18" customWidth="1"/>
    <col min="2567" max="2567" width="22.42578125" customWidth="1"/>
    <col min="2819" max="2819" width="24.28515625" customWidth="1"/>
    <col min="2820" max="2820" width="19.85546875" customWidth="1"/>
    <col min="2821" max="2821" width="20" customWidth="1"/>
    <col min="2822" max="2822" width="18" customWidth="1"/>
    <col min="2823" max="2823" width="22.42578125" customWidth="1"/>
    <col min="3075" max="3075" width="24.28515625" customWidth="1"/>
    <col min="3076" max="3076" width="19.85546875" customWidth="1"/>
    <col min="3077" max="3077" width="20" customWidth="1"/>
    <col min="3078" max="3078" width="18" customWidth="1"/>
    <col min="3079" max="3079" width="22.42578125" customWidth="1"/>
    <col min="3331" max="3331" width="24.28515625" customWidth="1"/>
    <col min="3332" max="3332" width="19.85546875" customWidth="1"/>
    <col min="3333" max="3333" width="20" customWidth="1"/>
    <col min="3334" max="3334" width="18" customWidth="1"/>
    <col min="3335" max="3335" width="22.42578125" customWidth="1"/>
    <col min="3587" max="3587" width="24.28515625" customWidth="1"/>
    <col min="3588" max="3588" width="19.85546875" customWidth="1"/>
    <col min="3589" max="3589" width="20" customWidth="1"/>
    <col min="3590" max="3590" width="18" customWidth="1"/>
    <col min="3591" max="3591" width="22.42578125" customWidth="1"/>
    <col min="3843" max="3843" width="24.28515625" customWidth="1"/>
    <col min="3844" max="3844" width="19.85546875" customWidth="1"/>
    <col min="3845" max="3845" width="20" customWidth="1"/>
    <col min="3846" max="3846" width="18" customWidth="1"/>
    <col min="3847" max="3847" width="22.42578125" customWidth="1"/>
    <col min="4099" max="4099" width="24.28515625" customWidth="1"/>
    <col min="4100" max="4100" width="19.85546875" customWidth="1"/>
    <col min="4101" max="4101" width="20" customWidth="1"/>
    <col min="4102" max="4102" width="18" customWidth="1"/>
    <col min="4103" max="4103" width="22.42578125" customWidth="1"/>
    <col min="4355" max="4355" width="24.28515625" customWidth="1"/>
    <col min="4356" max="4356" width="19.85546875" customWidth="1"/>
    <col min="4357" max="4357" width="20" customWidth="1"/>
    <col min="4358" max="4358" width="18" customWidth="1"/>
    <col min="4359" max="4359" width="22.42578125" customWidth="1"/>
    <col min="4611" max="4611" width="24.28515625" customWidth="1"/>
    <col min="4612" max="4612" width="19.85546875" customWidth="1"/>
    <col min="4613" max="4613" width="20" customWidth="1"/>
    <col min="4614" max="4614" width="18" customWidth="1"/>
    <col min="4615" max="4615" width="22.42578125" customWidth="1"/>
    <col min="4867" max="4867" width="24.28515625" customWidth="1"/>
    <col min="4868" max="4868" width="19.85546875" customWidth="1"/>
    <col min="4869" max="4869" width="20" customWidth="1"/>
    <col min="4870" max="4870" width="18" customWidth="1"/>
    <col min="4871" max="4871" width="22.42578125" customWidth="1"/>
    <col min="5123" max="5123" width="24.28515625" customWidth="1"/>
    <col min="5124" max="5124" width="19.85546875" customWidth="1"/>
    <col min="5125" max="5125" width="20" customWidth="1"/>
    <col min="5126" max="5126" width="18" customWidth="1"/>
    <col min="5127" max="5127" width="22.42578125" customWidth="1"/>
    <col min="5379" max="5379" width="24.28515625" customWidth="1"/>
    <col min="5380" max="5380" width="19.85546875" customWidth="1"/>
    <col min="5381" max="5381" width="20" customWidth="1"/>
    <col min="5382" max="5382" width="18" customWidth="1"/>
    <col min="5383" max="5383" width="22.42578125" customWidth="1"/>
    <col min="5635" max="5635" width="24.28515625" customWidth="1"/>
    <col min="5636" max="5636" width="19.85546875" customWidth="1"/>
    <col min="5637" max="5637" width="20" customWidth="1"/>
    <col min="5638" max="5638" width="18" customWidth="1"/>
    <col min="5639" max="5639" width="22.42578125" customWidth="1"/>
    <col min="5891" max="5891" width="24.28515625" customWidth="1"/>
    <col min="5892" max="5892" width="19.85546875" customWidth="1"/>
    <col min="5893" max="5893" width="20" customWidth="1"/>
    <col min="5894" max="5894" width="18" customWidth="1"/>
    <col min="5895" max="5895" width="22.42578125" customWidth="1"/>
    <col min="6147" max="6147" width="24.28515625" customWidth="1"/>
    <col min="6148" max="6148" width="19.85546875" customWidth="1"/>
    <col min="6149" max="6149" width="20" customWidth="1"/>
    <col min="6150" max="6150" width="18" customWidth="1"/>
    <col min="6151" max="6151" width="22.42578125" customWidth="1"/>
    <col min="6403" max="6403" width="24.28515625" customWidth="1"/>
    <col min="6404" max="6404" width="19.85546875" customWidth="1"/>
    <col min="6405" max="6405" width="20" customWidth="1"/>
    <col min="6406" max="6406" width="18" customWidth="1"/>
    <col min="6407" max="6407" width="22.42578125" customWidth="1"/>
    <col min="6659" max="6659" width="24.28515625" customWidth="1"/>
    <col min="6660" max="6660" width="19.85546875" customWidth="1"/>
    <col min="6661" max="6661" width="20" customWidth="1"/>
    <col min="6662" max="6662" width="18" customWidth="1"/>
    <col min="6663" max="6663" width="22.42578125" customWidth="1"/>
    <col min="6915" max="6915" width="24.28515625" customWidth="1"/>
    <col min="6916" max="6916" width="19.85546875" customWidth="1"/>
    <col min="6917" max="6917" width="20" customWidth="1"/>
    <col min="6918" max="6918" width="18" customWidth="1"/>
    <col min="6919" max="6919" width="22.42578125" customWidth="1"/>
    <col min="7171" max="7171" width="24.28515625" customWidth="1"/>
    <col min="7172" max="7172" width="19.85546875" customWidth="1"/>
    <col min="7173" max="7173" width="20" customWidth="1"/>
    <col min="7174" max="7174" width="18" customWidth="1"/>
    <col min="7175" max="7175" width="22.42578125" customWidth="1"/>
    <col min="7427" max="7427" width="24.28515625" customWidth="1"/>
    <col min="7428" max="7428" width="19.85546875" customWidth="1"/>
    <col min="7429" max="7429" width="20" customWidth="1"/>
    <col min="7430" max="7430" width="18" customWidth="1"/>
    <col min="7431" max="7431" width="22.42578125" customWidth="1"/>
    <col min="7683" max="7683" width="24.28515625" customWidth="1"/>
    <col min="7684" max="7684" width="19.85546875" customWidth="1"/>
    <col min="7685" max="7685" width="20" customWidth="1"/>
    <col min="7686" max="7686" width="18" customWidth="1"/>
    <col min="7687" max="7687" width="22.42578125" customWidth="1"/>
    <col min="7939" max="7939" width="24.28515625" customWidth="1"/>
    <col min="7940" max="7940" width="19.85546875" customWidth="1"/>
    <col min="7941" max="7941" width="20" customWidth="1"/>
    <col min="7942" max="7942" width="18" customWidth="1"/>
    <col min="7943" max="7943" width="22.42578125" customWidth="1"/>
    <col min="8195" max="8195" width="24.28515625" customWidth="1"/>
    <col min="8196" max="8196" width="19.85546875" customWidth="1"/>
    <col min="8197" max="8197" width="20" customWidth="1"/>
    <col min="8198" max="8198" width="18" customWidth="1"/>
    <col min="8199" max="8199" width="22.42578125" customWidth="1"/>
    <col min="8451" max="8451" width="24.28515625" customWidth="1"/>
    <col min="8452" max="8452" width="19.85546875" customWidth="1"/>
    <col min="8453" max="8453" width="20" customWidth="1"/>
    <col min="8454" max="8454" width="18" customWidth="1"/>
    <col min="8455" max="8455" width="22.42578125" customWidth="1"/>
    <col min="8707" max="8707" width="24.28515625" customWidth="1"/>
    <col min="8708" max="8708" width="19.85546875" customWidth="1"/>
    <col min="8709" max="8709" width="20" customWidth="1"/>
    <col min="8710" max="8710" width="18" customWidth="1"/>
    <col min="8711" max="8711" width="22.42578125" customWidth="1"/>
    <col min="8963" max="8963" width="24.28515625" customWidth="1"/>
    <col min="8964" max="8964" width="19.85546875" customWidth="1"/>
    <col min="8965" max="8965" width="20" customWidth="1"/>
    <col min="8966" max="8966" width="18" customWidth="1"/>
    <col min="8967" max="8967" width="22.42578125" customWidth="1"/>
    <col min="9219" max="9219" width="24.28515625" customWidth="1"/>
    <col min="9220" max="9220" width="19.85546875" customWidth="1"/>
    <col min="9221" max="9221" width="20" customWidth="1"/>
    <col min="9222" max="9222" width="18" customWidth="1"/>
    <col min="9223" max="9223" width="22.42578125" customWidth="1"/>
    <col min="9475" max="9475" width="24.28515625" customWidth="1"/>
    <col min="9476" max="9476" width="19.85546875" customWidth="1"/>
    <col min="9477" max="9477" width="20" customWidth="1"/>
    <col min="9478" max="9478" width="18" customWidth="1"/>
    <col min="9479" max="9479" width="22.42578125" customWidth="1"/>
    <col min="9731" max="9731" width="24.28515625" customWidth="1"/>
    <col min="9732" max="9732" width="19.85546875" customWidth="1"/>
    <col min="9733" max="9733" width="20" customWidth="1"/>
    <col min="9734" max="9734" width="18" customWidth="1"/>
    <col min="9735" max="9735" width="22.42578125" customWidth="1"/>
    <col min="9987" max="9987" width="24.28515625" customWidth="1"/>
    <col min="9988" max="9988" width="19.85546875" customWidth="1"/>
    <col min="9989" max="9989" width="20" customWidth="1"/>
    <col min="9990" max="9990" width="18" customWidth="1"/>
    <col min="9991" max="9991" width="22.42578125" customWidth="1"/>
    <col min="10243" max="10243" width="24.28515625" customWidth="1"/>
    <col min="10244" max="10244" width="19.85546875" customWidth="1"/>
    <col min="10245" max="10245" width="20" customWidth="1"/>
    <col min="10246" max="10246" width="18" customWidth="1"/>
    <col min="10247" max="10247" width="22.42578125" customWidth="1"/>
    <col min="10499" max="10499" width="24.28515625" customWidth="1"/>
    <col min="10500" max="10500" width="19.85546875" customWidth="1"/>
    <col min="10501" max="10501" width="20" customWidth="1"/>
    <col min="10502" max="10502" width="18" customWidth="1"/>
    <col min="10503" max="10503" width="22.42578125" customWidth="1"/>
    <col min="10755" max="10755" width="24.28515625" customWidth="1"/>
    <col min="10756" max="10756" width="19.85546875" customWidth="1"/>
    <col min="10757" max="10757" width="20" customWidth="1"/>
    <col min="10758" max="10758" width="18" customWidth="1"/>
    <col min="10759" max="10759" width="22.42578125" customWidth="1"/>
    <col min="11011" max="11011" width="24.28515625" customWidth="1"/>
    <col min="11012" max="11012" width="19.85546875" customWidth="1"/>
    <col min="11013" max="11013" width="20" customWidth="1"/>
    <col min="11014" max="11014" width="18" customWidth="1"/>
    <col min="11015" max="11015" width="22.42578125" customWidth="1"/>
    <col min="11267" max="11267" width="24.28515625" customWidth="1"/>
    <col min="11268" max="11268" width="19.85546875" customWidth="1"/>
    <col min="11269" max="11269" width="20" customWidth="1"/>
    <col min="11270" max="11270" width="18" customWidth="1"/>
    <col min="11271" max="11271" width="22.42578125" customWidth="1"/>
    <col min="11523" max="11523" width="24.28515625" customWidth="1"/>
    <col min="11524" max="11524" width="19.85546875" customWidth="1"/>
    <col min="11525" max="11525" width="20" customWidth="1"/>
    <col min="11526" max="11526" width="18" customWidth="1"/>
    <col min="11527" max="11527" width="22.42578125" customWidth="1"/>
    <col min="11779" max="11779" width="24.28515625" customWidth="1"/>
    <col min="11780" max="11780" width="19.85546875" customWidth="1"/>
    <col min="11781" max="11781" width="20" customWidth="1"/>
    <col min="11782" max="11782" width="18" customWidth="1"/>
    <col min="11783" max="11783" width="22.42578125" customWidth="1"/>
    <col min="12035" max="12035" width="24.28515625" customWidth="1"/>
    <col min="12036" max="12036" width="19.85546875" customWidth="1"/>
    <col min="12037" max="12037" width="20" customWidth="1"/>
    <col min="12038" max="12038" width="18" customWidth="1"/>
    <col min="12039" max="12039" width="22.42578125" customWidth="1"/>
    <col min="12291" max="12291" width="24.28515625" customWidth="1"/>
    <col min="12292" max="12292" width="19.85546875" customWidth="1"/>
    <col min="12293" max="12293" width="20" customWidth="1"/>
    <col min="12294" max="12294" width="18" customWidth="1"/>
    <col min="12295" max="12295" width="22.42578125" customWidth="1"/>
    <col min="12547" max="12547" width="24.28515625" customWidth="1"/>
    <col min="12548" max="12548" width="19.85546875" customWidth="1"/>
    <col min="12549" max="12549" width="20" customWidth="1"/>
    <col min="12550" max="12550" width="18" customWidth="1"/>
    <col min="12551" max="12551" width="22.42578125" customWidth="1"/>
    <col min="12803" max="12803" width="24.28515625" customWidth="1"/>
    <col min="12804" max="12804" width="19.85546875" customWidth="1"/>
    <col min="12805" max="12805" width="20" customWidth="1"/>
    <col min="12806" max="12806" width="18" customWidth="1"/>
    <col min="12807" max="12807" width="22.42578125" customWidth="1"/>
    <col min="13059" max="13059" width="24.28515625" customWidth="1"/>
    <col min="13060" max="13060" width="19.85546875" customWidth="1"/>
    <col min="13061" max="13061" width="20" customWidth="1"/>
    <col min="13062" max="13062" width="18" customWidth="1"/>
    <col min="13063" max="13063" width="22.42578125" customWidth="1"/>
    <col min="13315" max="13315" width="24.28515625" customWidth="1"/>
    <col min="13316" max="13316" width="19.85546875" customWidth="1"/>
    <col min="13317" max="13317" width="20" customWidth="1"/>
    <col min="13318" max="13318" width="18" customWidth="1"/>
    <col min="13319" max="13319" width="22.42578125" customWidth="1"/>
    <col min="13571" max="13571" width="24.28515625" customWidth="1"/>
    <col min="13572" max="13572" width="19.85546875" customWidth="1"/>
    <col min="13573" max="13573" width="20" customWidth="1"/>
    <col min="13574" max="13574" width="18" customWidth="1"/>
    <col min="13575" max="13575" width="22.42578125" customWidth="1"/>
    <col min="13827" max="13827" width="24.28515625" customWidth="1"/>
    <col min="13828" max="13828" width="19.85546875" customWidth="1"/>
    <col min="13829" max="13829" width="20" customWidth="1"/>
    <col min="13830" max="13830" width="18" customWidth="1"/>
    <col min="13831" max="13831" width="22.42578125" customWidth="1"/>
    <col min="14083" max="14083" width="24.28515625" customWidth="1"/>
    <col min="14084" max="14084" width="19.85546875" customWidth="1"/>
    <col min="14085" max="14085" width="20" customWidth="1"/>
    <col min="14086" max="14086" width="18" customWidth="1"/>
    <col min="14087" max="14087" width="22.42578125" customWidth="1"/>
    <col min="14339" max="14339" width="24.28515625" customWidth="1"/>
    <col min="14340" max="14340" width="19.85546875" customWidth="1"/>
    <col min="14341" max="14341" width="20" customWidth="1"/>
    <col min="14342" max="14342" width="18" customWidth="1"/>
    <col min="14343" max="14343" width="22.42578125" customWidth="1"/>
    <col min="14595" max="14595" width="24.28515625" customWidth="1"/>
    <col min="14596" max="14596" width="19.85546875" customWidth="1"/>
    <col min="14597" max="14597" width="20" customWidth="1"/>
    <col min="14598" max="14598" width="18" customWidth="1"/>
    <col min="14599" max="14599" width="22.42578125" customWidth="1"/>
    <col min="14851" max="14851" width="24.28515625" customWidth="1"/>
    <col min="14852" max="14852" width="19.85546875" customWidth="1"/>
    <col min="14853" max="14853" width="20" customWidth="1"/>
    <col min="14854" max="14854" width="18" customWidth="1"/>
    <col min="14855" max="14855" width="22.42578125" customWidth="1"/>
    <col min="15107" max="15107" width="24.28515625" customWidth="1"/>
    <col min="15108" max="15108" width="19.85546875" customWidth="1"/>
    <col min="15109" max="15109" width="20" customWidth="1"/>
    <col min="15110" max="15110" width="18" customWidth="1"/>
    <col min="15111" max="15111" width="22.42578125" customWidth="1"/>
    <col min="15363" max="15363" width="24.28515625" customWidth="1"/>
    <col min="15364" max="15364" width="19.85546875" customWidth="1"/>
    <col min="15365" max="15365" width="20" customWidth="1"/>
    <col min="15366" max="15366" width="18" customWidth="1"/>
    <col min="15367" max="15367" width="22.42578125" customWidth="1"/>
    <col min="15619" max="15619" width="24.28515625" customWidth="1"/>
    <col min="15620" max="15620" width="19.85546875" customWidth="1"/>
    <col min="15621" max="15621" width="20" customWidth="1"/>
    <col min="15622" max="15622" width="18" customWidth="1"/>
    <col min="15623" max="15623" width="22.42578125" customWidth="1"/>
    <col min="15875" max="15875" width="24.28515625" customWidth="1"/>
    <col min="15876" max="15876" width="19.85546875" customWidth="1"/>
    <col min="15877" max="15877" width="20" customWidth="1"/>
    <col min="15878" max="15878" width="18" customWidth="1"/>
    <col min="15879" max="15879" width="22.42578125" customWidth="1"/>
    <col min="16131" max="16131" width="24.28515625" customWidth="1"/>
    <col min="16132" max="16132" width="19.85546875" customWidth="1"/>
    <col min="16133" max="16133" width="20" customWidth="1"/>
    <col min="16134" max="16134" width="18" customWidth="1"/>
    <col min="16135" max="16135" width="22.42578125" customWidth="1"/>
  </cols>
  <sheetData>
    <row r="4" spans="3:10" ht="14.45" x14ac:dyDescent="0.35">
      <c r="C4" s="92"/>
      <c r="D4" s="92"/>
      <c r="E4" s="92"/>
      <c r="F4" s="92"/>
      <c r="G4" s="92"/>
    </row>
    <row r="5" spans="3:10" ht="15" customHeight="1" x14ac:dyDescent="0.25">
      <c r="C5" s="288" t="s">
        <v>175</v>
      </c>
      <c r="D5" s="289"/>
      <c r="E5" s="289"/>
      <c r="F5" s="289"/>
      <c r="G5" s="290"/>
    </row>
    <row r="6" spans="3:10" ht="15" customHeight="1" x14ac:dyDescent="0.25">
      <c r="C6" s="291"/>
      <c r="D6" s="292"/>
      <c r="E6" s="292"/>
      <c r="F6" s="292"/>
      <c r="G6" s="293"/>
    </row>
    <row r="7" spans="3:10" x14ac:dyDescent="0.25">
      <c r="C7" s="294"/>
      <c r="D7" s="295"/>
      <c r="E7" s="295"/>
      <c r="F7" s="295"/>
      <c r="G7" s="296"/>
    </row>
    <row r="8" spans="3:10" x14ac:dyDescent="0.25">
      <c r="C8" s="92"/>
      <c r="D8" s="92"/>
      <c r="E8" s="92"/>
      <c r="F8" s="92"/>
      <c r="G8" s="92"/>
    </row>
    <row r="9" spans="3:10" ht="15" customHeight="1" x14ac:dyDescent="0.25">
      <c r="C9" s="301" t="s">
        <v>176</v>
      </c>
      <c r="D9" s="302"/>
      <c r="E9" s="302"/>
      <c r="F9" s="302"/>
      <c r="G9" s="303"/>
    </row>
    <row r="10" spans="3:10" x14ac:dyDescent="0.25">
      <c r="C10" s="304"/>
      <c r="D10" s="305"/>
      <c r="E10" s="305"/>
      <c r="F10" s="305"/>
      <c r="G10" s="306"/>
    </row>
    <row r="11" spans="3:10" x14ac:dyDescent="0.25">
      <c r="C11" s="198">
        <v>0</v>
      </c>
      <c r="D11" s="198">
        <v>0</v>
      </c>
      <c r="E11" s="198">
        <v>0</v>
      </c>
      <c r="F11" s="94">
        <f>SUM(C11:E11)</f>
        <v>0</v>
      </c>
      <c r="G11" s="95" t="s">
        <v>12</v>
      </c>
      <c r="H11" s="260" t="s">
        <v>295</v>
      </c>
      <c r="I11" s="297"/>
      <c r="J11" s="261"/>
    </row>
    <row r="12" spans="3:10" x14ac:dyDescent="0.25">
      <c r="C12" s="198">
        <v>0</v>
      </c>
      <c r="D12" s="198">
        <v>0</v>
      </c>
      <c r="E12" s="198">
        <v>0</v>
      </c>
      <c r="F12" s="94">
        <f>SUM(C12:E12)</f>
        <v>0</v>
      </c>
      <c r="G12" s="95" t="s">
        <v>11</v>
      </c>
      <c r="H12" s="262"/>
      <c r="I12" s="274"/>
      <c r="J12" s="263"/>
    </row>
    <row r="13" spans="3:10" x14ac:dyDescent="0.25">
      <c r="C13" s="198">
        <v>0</v>
      </c>
      <c r="D13" s="198">
        <v>0</v>
      </c>
      <c r="E13" s="198">
        <v>0</v>
      </c>
      <c r="F13" s="94">
        <f>SUM(C13:E13)</f>
        <v>0</v>
      </c>
      <c r="G13" s="95" t="s">
        <v>9</v>
      </c>
      <c r="H13" s="264"/>
      <c r="I13" s="298"/>
      <c r="J13" s="265"/>
    </row>
    <row r="14" spans="3:10" ht="23.25" customHeight="1" x14ac:dyDescent="0.25">
      <c r="C14" s="198">
        <v>0</v>
      </c>
      <c r="D14" s="198">
        <v>0</v>
      </c>
      <c r="E14" s="198">
        <v>0</v>
      </c>
      <c r="F14" s="94">
        <f>SUM(C14:E14)</f>
        <v>0</v>
      </c>
      <c r="G14" s="95" t="s">
        <v>10</v>
      </c>
    </row>
    <row r="15" spans="3:10" x14ac:dyDescent="0.25">
      <c r="C15" s="198">
        <v>0</v>
      </c>
      <c r="D15" s="198">
        <v>0</v>
      </c>
      <c r="E15" s="198">
        <v>0</v>
      </c>
      <c r="F15" s="94">
        <f>SUM(C15:E15)</f>
        <v>0</v>
      </c>
      <c r="G15" s="95" t="s">
        <v>13</v>
      </c>
    </row>
    <row r="16" spans="3:10" x14ac:dyDescent="0.25">
      <c r="C16" s="97">
        <f>SUM(C11:C15)</f>
        <v>0</v>
      </c>
      <c r="D16" s="98">
        <f>SUM(D11:D15)</f>
        <v>0</v>
      </c>
      <c r="E16" s="96">
        <f>SUM(E11:E15)</f>
        <v>0</v>
      </c>
      <c r="F16" s="99">
        <f>SUM(F11:F15)</f>
        <v>0</v>
      </c>
      <c r="G16" s="100" t="s">
        <v>21</v>
      </c>
    </row>
    <row r="17" spans="3:7" ht="79.5" x14ac:dyDescent="0.25">
      <c r="C17" s="95" t="s">
        <v>285</v>
      </c>
      <c r="D17" s="95" t="s">
        <v>286</v>
      </c>
      <c r="E17" s="95" t="s">
        <v>287</v>
      </c>
      <c r="F17" s="101" t="s">
        <v>177</v>
      </c>
      <c r="G17" s="117"/>
    </row>
    <row r="18" spans="3:7" ht="79.5" x14ac:dyDescent="0.25">
      <c r="C18" s="284" t="s">
        <v>280</v>
      </c>
      <c r="D18" s="285"/>
      <c r="E18" s="286"/>
      <c r="F18" s="101" t="s">
        <v>294</v>
      </c>
      <c r="G18" s="117"/>
    </row>
    <row r="19" spans="3:7" x14ac:dyDescent="0.25">
      <c r="C19" s="92"/>
      <c r="D19" s="92"/>
      <c r="E19" s="102" t="s">
        <v>12</v>
      </c>
      <c r="F19" s="199">
        <f>F11</f>
        <v>0</v>
      </c>
      <c r="G19" s="103"/>
    </row>
    <row r="20" spans="3:7" x14ac:dyDescent="0.25">
      <c r="C20" s="92"/>
      <c r="D20" s="92"/>
      <c r="E20" s="95" t="s">
        <v>11</v>
      </c>
      <c r="F20" s="199">
        <f>F12</f>
        <v>0</v>
      </c>
      <c r="G20" s="104"/>
    </row>
    <row r="21" spans="3:7" x14ac:dyDescent="0.25">
      <c r="C21" s="92"/>
      <c r="D21" s="92"/>
      <c r="E21" s="95" t="s">
        <v>9</v>
      </c>
      <c r="F21" s="199">
        <f>F13</f>
        <v>0</v>
      </c>
      <c r="G21" s="105"/>
    </row>
    <row r="22" spans="3:7" ht="23.25" customHeight="1" x14ac:dyDescent="0.25">
      <c r="C22" s="92"/>
      <c r="D22" s="92"/>
      <c r="E22" s="95" t="s">
        <v>10</v>
      </c>
      <c r="F22" s="199">
        <f>F14</f>
        <v>0</v>
      </c>
      <c r="G22" s="106"/>
    </row>
    <row r="23" spans="3:7" x14ac:dyDescent="0.25">
      <c r="C23" s="92"/>
      <c r="D23" s="92"/>
      <c r="E23" s="95" t="s">
        <v>13</v>
      </c>
      <c r="F23" s="199">
        <f>F15</f>
        <v>0</v>
      </c>
      <c r="G23" s="107">
        <f>SUM(F19:F23)</f>
        <v>0</v>
      </c>
    </row>
    <row r="24" spans="3:7" ht="57" x14ac:dyDescent="0.25">
      <c r="C24" s="92"/>
      <c r="D24" s="92"/>
      <c r="E24" s="92"/>
      <c r="F24" s="108" t="s">
        <v>201</v>
      </c>
      <c r="G24" s="109" t="s">
        <v>179</v>
      </c>
    </row>
  </sheetData>
  <mergeCells count="4">
    <mergeCell ref="C5:G7"/>
    <mergeCell ref="C9:G10"/>
    <mergeCell ref="C18:E18"/>
    <mergeCell ref="H11:J1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H40"/>
  <sheetViews>
    <sheetView workbookViewId="0">
      <selection activeCell="I24" sqref="I24"/>
    </sheetView>
  </sheetViews>
  <sheetFormatPr defaultRowHeight="15" x14ac:dyDescent="0.25"/>
  <cols>
    <col min="1" max="1" width="28.7109375" customWidth="1"/>
    <col min="2" max="2" width="24.42578125" customWidth="1"/>
    <col min="3" max="3" width="22.85546875" customWidth="1"/>
    <col min="4" max="4" width="22.5703125" customWidth="1"/>
    <col min="5" max="5" width="32.42578125" customWidth="1"/>
  </cols>
  <sheetData>
    <row r="1" spans="1:8" ht="21" x14ac:dyDescent="0.35">
      <c r="A1" s="158" t="s">
        <v>250</v>
      </c>
    </row>
    <row r="2" spans="1:8" x14ac:dyDescent="0.25">
      <c r="A2" s="47" t="s">
        <v>251</v>
      </c>
    </row>
    <row r="3" spans="1:8" x14ac:dyDescent="0.25">
      <c r="A3" t="s">
        <v>204</v>
      </c>
    </row>
    <row r="5" spans="1:8" x14ac:dyDescent="0.25">
      <c r="A5" s="132" t="s">
        <v>205</v>
      </c>
    </row>
    <row r="6" spans="1:8" x14ac:dyDescent="0.25">
      <c r="A6" s="310" t="s">
        <v>206</v>
      </c>
      <c r="B6" s="310"/>
      <c r="C6" s="310"/>
      <c r="D6" s="310"/>
      <c r="E6" s="310"/>
      <c r="F6" s="310"/>
      <c r="G6" s="310"/>
      <c r="H6" s="310"/>
    </row>
    <row r="7" spans="1:8" x14ac:dyDescent="0.25">
      <c r="A7" s="131" t="s">
        <v>207</v>
      </c>
    </row>
    <row r="8" spans="1:8" x14ac:dyDescent="0.25">
      <c r="A8" s="131" t="s">
        <v>208</v>
      </c>
    </row>
    <row r="9" spans="1:8" x14ac:dyDescent="0.25">
      <c r="A9" s="131" t="s">
        <v>209</v>
      </c>
    </row>
    <row r="10" spans="1:8" x14ac:dyDescent="0.25">
      <c r="A10" s="132" t="s">
        <v>210</v>
      </c>
    </row>
    <row r="17" spans="1:5" x14ac:dyDescent="0.25">
      <c r="A17" s="47" t="s">
        <v>269</v>
      </c>
    </row>
    <row r="19" spans="1:5" x14ac:dyDescent="0.25">
      <c r="A19" s="47" t="s">
        <v>264</v>
      </c>
    </row>
    <row r="20" spans="1:5" x14ac:dyDescent="0.25">
      <c r="B20" s="166" t="s">
        <v>267</v>
      </c>
    </row>
    <row r="21" spans="1:5" x14ac:dyDescent="0.25">
      <c r="B21" s="90" t="s">
        <v>211</v>
      </c>
      <c r="C21" s="90" t="s">
        <v>212</v>
      </c>
      <c r="D21" s="90" t="s">
        <v>214</v>
      </c>
      <c r="E21" s="90" t="s">
        <v>213</v>
      </c>
    </row>
    <row r="22" spans="1:5" x14ac:dyDescent="0.25">
      <c r="A22" s="90" t="s">
        <v>202</v>
      </c>
      <c r="B22" s="90">
        <v>0</v>
      </c>
      <c r="C22" s="90" t="e">
        <f>B22*$D$28</f>
        <v>#DIV/0!</v>
      </c>
      <c r="D22" s="90"/>
      <c r="E22" s="90">
        <v>0</v>
      </c>
    </row>
    <row r="23" spans="1:5" x14ac:dyDescent="0.25">
      <c r="A23" s="130" t="s">
        <v>12</v>
      </c>
      <c r="B23" s="90">
        <v>0</v>
      </c>
      <c r="C23" s="90" t="e">
        <f t="shared" ref="C23:C28" si="0">B23*$D$28</f>
        <v>#DIV/0!</v>
      </c>
      <c r="D23" s="90"/>
      <c r="E23" s="90">
        <v>0</v>
      </c>
    </row>
    <row r="24" spans="1:5" x14ac:dyDescent="0.25">
      <c r="A24" s="130" t="s">
        <v>10</v>
      </c>
      <c r="B24" s="90">
        <v>0</v>
      </c>
      <c r="C24" s="90" t="e">
        <f t="shared" si="0"/>
        <v>#DIV/0!</v>
      </c>
      <c r="D24" s="90"/>
      <c r="E24" s="90">
        <v>0</v>
      </c>
    </row>
    <row r="25" spans="1:5" x14ac:dyDescent="0.25">
      <c r="A25" s="130" t="s">
        <v>11</v>
      </c>
      <c r="B25" s="90">
        <v>0</v>
      </c>
      <c r="C25" s="90" t="e">
        <f t="shared" si="0"/>
        <v>#DIV/0!</v>
      </c>
      <c r="D25" s="90"/>
      <c r="E25" s="90">
        <v>0</v>
      </c>
    </row>
    <row r="26" spans="1:5" x14ac:dyDescent="0.25">
      <c r="A26" s="130" t="s">
        <v>9</v>
      </c>
      <c r="B26" s="90">
        <v>0</v>
      </c>
      <c r="C26" s="90" t="e">
        <f t="shared" si="0"/>
        <v>#DIV/0!</v>
      </c>
      <c r="D26" s="90"/>
      <c r="E26" s="90">
        <v>0</v>
      </c>
    </row>
    <row r="27" spans="1:5" x14ac:dyDescent="0.25">
      <c r="A27" s="130" t="s">
        <v>13</v>
      </c>
      <c r="B27" s="90">
        <v>0</v>
      </c>
      <c r="C27" s="90" t="e">
        <f t="shared" si="0"/>
        <v>#DIV/0!</v>
      </c>
      <c r="D27" s="90"/>
      <c r="E27" s="90">
        <v>0</v>
      </c>
    </row>
    <row r="28" spans="1:5" x14ac:dyDescent="0.25">
      <c r="A28" s="90" t="s">
        <v>215</v>
      </c>
      <c r="B28" s="125">
        <f>SUM(B22:B27)</f>
        <v>0</v>
      </c>
      <c r="C28" s="125" t="e">
        <f t="shared" si="0"/>
        <v>#DIV/0!</v>
      </c>
      <c r="D28" s="133" t="e">
        <f>B29/B28</f>
        <v>#DIV/0!</v>
      </c>
      <c r="E28" s="9">
        <f>SUM(E22:E27)</f>
        <v>0</v>
      </c>
    </row>
    <row r="29" spans="1:5" x14ac:dyDescent="0.25">
      <c r="A29" s="130" t="s">
        <v>216</v>
      </c>
      <c r="B29" s="9">
        <v>0</v>
      </c>
      <c r="E29" s="164" t="s">
        <v>265</v>
      </c>
    </row>
    <row r="30" spans="1:5" x14ac:dyDescent="0.25">
      <c r="B30" s="166" t="s">
        <v>268</v>
      </c>
      <c r="E30" s="165" t="s">
        <v>266</v>
      </c>
    </row>
    <row r="31" spans="1:5" x14ac:dyDescent="0.25">
      <c r="A31" t="s">
        <v>203</v>
      </c>
    </row>
    <row r="35" spans="2:3" x14ac:dyDescent="0.25">
      <c r="B35" s="161"/>
      <c r="C35" s="162"/>
    </row>
    <row r="36" spans="2:3" x14ac:dyDescent="0.25">
      <c r="B36" s="161"/>
      <c r="C36" s="162"/>
    </row>
    <row r="37" spans="2:3" x14ac:dyDescent="0.25">
      <c r="B37" s="161"/>
      <c r="C37" s="162"/>
    </row>
    <row r="38" spans="2:3" x14ac:dyDescent="0.25">
      <c r="B38" s="161"/>
      <c r="C38" s="162"/>
    </row>
    <row r="39" spans="2:3" x14ac:dyDescent="0.25">
      <c r="B39" s="161"/>
      <c r="C39" s="162"/>
    </row>
    <row r="40" spans="2:3" x14ac:dyDescent="0.25">
      <c r="B40" s="161"/>
      <c r="C40" s="162"/>
    </row>
  </sheetData>
  <mergeCells count="1">
    <mergeCell ref="A6:H6"/>
  </mergeCell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Справки бюджет 2024</vt:lpstr>
      <vt:lpstr>Необходими Бюджетни документи</vt:lpstr>
      <vt:lpstr>Калкулатор на удр. по ПН</vt:lpstr>
      <vt:lpstr>СПБУ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Konstantin MITOV</dc:creator>
  <cp:lastModifiedBy>Tanya Ivanova</cp:lastModifiedBy>
  <dcterms:created xsi:type="dcterms:W3CDTF">2018-03-15T14:28:38Z</dcterms:created>
  <dcterms:modified xsi:type="dcterms:W3CDTF">2024-04-24T11:55:57Z</dcterms:modified>
</cp:coreProperties>
</file>