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U-SOFIA-2025\BUDJET-2025\МЕТОДИКА-ЗВЕНА-МОН-2025\"/>
    </mc:Choice>
  </mc:AlternateContent>
  <xr:revisionPtr revIDLastSave="0" documentId="13_ncr:1_{195C388B-BB8B-4EB5-BF22-601775C752D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Справки бюджет 2025" sheetId="6" r:id="rId1"/>
    <sheet name="Необходими Бюджетни документи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5" l="1"/>
  <c r="D83" i="6"/>
  <c r="F54" i="5"/>
  <c r="F53" i="5"/>
  <c r="F52" i="5"/>
  <c r="F51" i="5"/>
  <c r="F50" i="5"/>
  <c r="F55" i="5"/>
  <c r="E65" i="6" l="1"/>
  <c r="B65" i="6" s="1"/>
  <c r="D65" i="6" s="1"/>
  <c r="D62" i="6"/>
  <c r="F62" i="6" s="1"/>
  <c r="D61" i="6"/>
  <c r="D63" i="6" s="1"/>
  <c r="F63" i="6" s="1"/>
  <c r="D60" i="6"/>
  <c r="F60" i="6" s="1"/>
  <c r="D59" i="6"/>
  <c r="F59" i="6" s="1"/>
  <c r="F61" i="6" l="1"/>
  <c r="D64" i="6"/>
  <c r="F64" i="6" s="1"/>
  <c r="L83" i="6"/>
  <c r="K83" i="6"/>
  <c r="J83" i="6"/>
  <c r="I83" i="6"/>
  <c r="H83" i="6"/>
  <c r="G83" i="6"/>
  <c r="F83" i="6"/>
  <c r="E83" i="6"/>
  <c r="B84" i="6"/>
  <c r="B83" i="6"/>
  <c r="B85" i="6" l="1"/>
  <c r="B86" i="6" s="1"/>
  <c r="F65" i="6"/>
  <c r="B87" i="6"/>
  <c r="R33" i="5"/>
  <c r="D33" i="5" s="1"/>
  <c r="S32" i="5"/>
  <c r="Q32" i="5"/>
  <c r="D30" i="5"/>
  <c r="D29" i="5"/>
  <c r="D27" i="5"/>
  <c r="D26" i="5"/>
  <c r="D25" i="5"/>
  <c r="D24" i="5"/>
  <c r="D23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C21" i="5"/>
  <c r="D20" i="5"/>
  <c r="D18" i="5"/>
  <c r="D16" i="5"/>
  <c r="D15" i="5"/>
  <c r="D14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2" i="5"/>
  <c r="D11" i="5"/>
  <c r="T10" i="5"/>
  <c r="S10" i="5"/>
  <c r="R10" i="5"/>
  <c r="Q10" i="5"/>
  <c r="P10" i="5"/>
  <c r="O10" i="5"/>
  <c r="N10" i="5"/>
  <c r="M10" i="5"/>
  <c r="M9" i="5" s="1"/>
  <c r="M8" i="5" s="1"/>
  <c r="M35" i="5" s="1"/>
  <c r="L10" i="5"/>
  <c r="K10" i="5"/>
  <c r="J10" i="5"/>
  <c r="I10" i="5"/>
  <c r="H10" i="5"/>
  <c r="G10" i="5"/>
  <c r="F10" i="5"/>
  <c r="E10" i="5"/>
  <c r="O9" i="5"/>
  <c r="O8" i="5" s="1"/>
  <c r="O35" i="5" s="1"/>
  <c r="M83" i="6" l="1"/>
  <c r="B88" i="6"/>
  <c r="B90" i="6" s="1"/>
  <c r="D10" i="5"/>
  <c r="G9" i="5"/>
  <c r="G8" i="5" s="1"/>
  <c r="G35" i="5" s="1"/>
  <c r="E9" i="5"/>
  <c r="H9" i="5"/>
  <c r="H8" i="5" s="1"/>
  <c r="H35" i="5" s="1"/>
  <c r="L9" i="5"/>
  <c r="L8" i="5" s="1"/>
  <c r="L35" i="5" s="1"/>
  <c r="P9" i="5"/>
  <c r="P8" i="5" s="1"/>
  <c r="P35" i="5" s="1"/>
  <c r="T9" i="5"/>
  <c r="T8" i="5" s="1"/>
  <c r="T35" i="5" s="1"/>
  <c r="I9" i="5"/>
  <c r="I8" i="5" s="1"/>
  <c r="I35" i="5" s="1"/>
  <c r="Q9" i="5"/>
  <c r="Q8" i="5" s="1"/>
  <c r="Q34" i="5" s="1"/>
  <c r="K9" i="5"/>
  <c r="K8" i="5" s="1"/>
  <c r="K35" i="5" s="1"/>
  <c r="S9" i="5"/>
  <c r="S8" i="5" s="1"/>
  <c r="S34" i="5" s="1"/>
  <c r="S35" i="5" s="1"/>
  <c r="F9" i="5"/>
  <c r="F8" i="5" s="1"/>
  <c r="F35" i="5" s="1"/>
  <c r="J9" i="5"/>
  <c r="J8" i="5" s="1"/>
  <c r="J35" i="5" s="1"/>
  <c r="N9" i="5"/>
  <c r="N8" i="5" s="1"/>
  <c r="N35" i="5" s="1"/>
  <c r="R9" i="5"/>
  <c r="R8" i="5" s="1"/>
  <c r="D21" i="5"/>
  <c r="D13" i="5"/>
  <c r="D32" i="5"/>
  <c r="R34" i="5"/>
  <c r="R35" i="5" s="1"/>
  <c r="E8" i="5"/>
  <c r="E56" i="5"/>
  <c r="D34" i="5" l="1"/>
  <c r="D9" i="5"/>
  <c r="D8" i="5"/>
  <c r="E35" i="5"/>
  <c r="Q35" i="5"/>
  <c r="D35" i="5" l="1"/>
  <c r="F8" i="6"/>
  <c r="F5" i="6"/>
  <c r="G42" i="5" l="1"/>
  <c r="G43" i="5" s="1"/>
  <c r="D56" i="5" l="1"/>
  <c r="C56" i="5"/>
  <c r="H8" i="6" l="1"/>
  <c r="F10" i="6"/>
  <c r="H10" i="6" s="1"/>
  <c r="F9" i="6"/>
  <c r="H9" i="6" s="1"/>
  <c r="I31" i="6" l="1"/>
  <c r="I32" i="6"/>
  <c r="I33" i="6"/>
  <c r="I34" i="6"/>
  <c r="I35" i="6"/>
  <c r="I36" i="6"/>
  <c r="H37" i="6" l="1"/>
  <c r="F56" i="5" l="1"/>
  <c r="H12" i="6" l="1"/>
  <c r="E51" i="6" l="1"/>
  <c r="K50" i="6"/>
  <c r="J50" i="6"/>
  <c r="I50" i="6"/>
  <c r="H50" i="6"/>
  <c r="F50" i="6"/>
  <c r="E50" i="6"/>
  <c r="B50" i="6"/>
  <c r="G37" i="6"/>
  <c r="F37" i="6"/>
  <c r="E37" i="6"/>
  <c r="D37" i="6"/>
  <c r="C37" i="6"/>
  <c r="B37" i="6"/>
  <c r="I25" i="6"/>
  <c r="H25" i="6"/>
  <c r="G25" i="6"/>
  <c r="F25" i="6"/>
  <c r="E25" i="6"/>
  <c r="D25" i="6"/>
  <c r="C25" i="6"/>
  <c r="B25" i="6"/>
  <c r="G11" i="6"/>
  <c r="G13" i="6" s="1"/>
  <c r="B11" i="6"/>
  <c r="F7" i="6"/>
  <c r="H7" i="6" s="1"/>
  <c r="F6" i="6"/>
  <c r="H6" i="6" s="1"/>
  <c r="H5" i="6"/>
  <c r="E52" i="6" l="1"/>
  <c r="I37" i="6"/>
  <c r="F11" i="6"/>
  <c r="F13" i="6" s="1"/>
  <c r="H11" i="6"/>
  <c r="H13" i="6" s="1"/>
  <c r="B12" i="6" l="1"/>
</calcChain>
</file>

<file path=xl/sharedStrings.xml><?xml version="1.0" encoding="utf-8"?>
<sst xmlns="http://schemas.openxmlformats.org/spreadsheetml/2006/main" count="224" uniqueCount="159">
  <si>
    <t>трансфер_от_ДБ</t>
  </si>
  <si>
    <t>проф_напр</t>
  </si>
  <si>
    <t>ср_приравнен_брой_студ</t>
  </si>
  <si>
    <t>коеф_ПМС_162_2001</t>
  </si>
  <si>
    <t>коеф_ПМС_328_2015</t>
  </si>
  <si>
    <t>брой_студенти_с_ТО</t>
  </si>
  <si>
    <t>средна_такса</t>
  </si>
  <si>
    <t>очаквани_приходи_от_ТО</t>
  </si>
  <si>
    <t>общо</t>
  </si>
  <si>
    <t>Фармация</t>
  </si>
  <si>
    <t>Обществено здраве</t>
  </si>
  <si>
    <t>Стоматология</t>
  </si>
  <si>
    <t>Медицина</t>
  </si>
  <si>
    <t>Здравни грижи</t>
  </si>
  <si>
    <t>проф_направление</t>
  </si>
  <si>
    <t>МФ</t>
  </si>
  <si>
    <t>ФДМ</t>
  </si>
  <si>
    <t>ФФ</t>
  </si>
  <si>
    <t>ФОЗ</t>
  </si>
  <si>
    <t>МК-София</t>
  </si>
  <si>
    <t>Филиал-Враца</t>
  </si>
  <si>
    <t>Общо</t>
  </si>
  <si>
    <t>Таблица 1 с приносите на звената в брой часове:</t>
  </si>
  <si>
    <t>Таблица 2 с процентните приноси на звената:</t>
  </si>
  <si>
    <t>процент_по_т_5/6</t>
  </si>
  <si>
    <t>постъпления за разпределениие съгласно приноса</t>
  </si>
  <si>
    <t>МФ-</t>
  </si>
  <si>
    <t>ФДМ-</t>
  </si>
  <si>
    <t>ФФ-</t>
  </si>
  <si>
    <t>ФОЗ-</t>
  </si>
  <si>
    <t>МК-София-</t>
  </si>
  <si>
    <t>Филиал-Враца-</t>
  </si>
  <si>
    <t>Общо:</t>
  </si>
  <si>
    <t>предходен_остатък</t>
  </si>
  <si>
    <t>постъпления от такси, трансфер от ДБ и предходни остатъци/100%/</t>
  </si>
  <si>
    <t>Общ утв. Бюджет,  извън утв. бюджета на звената</t>
  </si>
  <si>
    <t>§§</t>
  </si>
  <si>
    <t>Ректорат</t>
  </si>
  <si>
    <t>МК София</t>
  </si>
  <si>
    <t>ФИЛИАЛ – ВРАЦА – Дейност „Студентско общежитие”</t>
  </si>
  <si>
    <t>ФИЛИАЛ – ВРАЦА</t>
  </si>
  <si>
    <t>ЦМБ</t>
  </si>
  <si>
    <t>РТБ</t>
  </si>
  <si>
    <t>ПБ Китен</t>
  </si>
  <si>
    <t xml:space="preserve">БАЗА „ СОССБОС” – Дейност „Студентски   общежития” </t>
  </si>
  <si>
    <t xml:space="preserve">БАЗА „ СОССБОС” – Дейност „Студентски  столове” </t>
  </si>
  <si>
    <t>Резерв</t>
  </si>
  <si>
    <t>П О К А З А Т Е Л И</t>
  </si>
  <si>
    <t xml:space="preserve"> (в лева)</t>
  </si>
  <si>
    <t>Текущи разходи</t>
  </si>
  <si>
    <t>Персонал</t>
  </si>
  <si>
    <t>Заплати и възнаграждения за персонала, нает по трудови и служебни правоотношения</t>
  </si>
  <si>
    <t>01-00</t>
  </si>
  <si>
    <t>Заплати и възнаграждения на персонала нает по трудови правоотношения</t>
  </si>
  <si>
    <t>01-01</t>
  </si>
  <si>
    <t>Други възнаграждения и плащания за персонала</t>
  </si>
  <si>
    <t>02-00</t>
  </si>
  <si>
    <t>Задължителни осигурителни вноски от работодатели</t>
  </si>
  <si>
    <t>05-00</t>
  </si>
  <si>
    <t>Осигурителни вноски от работодатели за Държавното обществено осигуряване (ДОО)</t>
  </si>
  <si>
    <t>05-51</t>
  </si>
  <si>
    <t>Здравноосигурителни вноски от работодатели</t>
  </si>
  <si>
    <t>05-60</t>
  </si>
  <si>
    <t>Вноски за допълнит. задължително осигуряване от работодатели</t>
  </si>
  <si>
    <t>05-80</t>
  </si>
  <si>
    <t xml:space="preserve">Издръжка, </t>
  </si>
  <si>
    <t>10-00</t>
  </si>
  <si>
    <t>намалена с:</t>
  </si>
  <si>
    <t>§§ 10-14</t>
  </si>
  <si>
    <t>10-14</t>
  </si>
  <si>
    <t>Намалена издръжка</t>
  </si>
  <si>
    <t>Платени данъци, такси и административни санкции</t>
  </si>
  <si>
    <t>19-00</t>
  </si>
  <si>
    <t>Стипендии</t>
  </si>
  <si>
    <t>40-00</t>
  </si>
  <si>
    <t>Разходи за членски внос и участие в нетърг.орган.и дейности</t>
  </si>
  <si>
    <t>46-00</t>
  </si>
  <si>
    <t>дейност 162</t>
  </si>
  <si>
    <t>дейност 388</t>
  </si>
  <si>
    <t>леглодни</t>
  </si>
  <si>
    <t xml:space="preserve">хранодни </t>
  </si>
  <si>
    <t>Разходи от д-ст "СО" и "СС"</t>
  </si>
  <si>
    <t>Текущи разходи с корекцията</t>
  </si>
  <si>
    <t>Т. И ГЛАВЕН СЧЕТОВОДИТЕЛ:</t>
  </si>
  <si>
    <t>Общ утв. бюджет за звената</t>
  </si>
  <si>
    <t>Общ утв. бюджет за всички</t>
  </si>
  <si>
    <t>Общ приход от ДБ, ТО и ПО - 1</t>
  </si>
  <si>
    <t>Разпределени по приноси - 2</t>
  </si>
  <si>
    <t>Неразпределен остатък(1-2) - 5</t>
  </si>
  <si>
    <t>Общ остатък за звената(4+5) - 6</t>
  </si>
  <si>
    <t>Разпр. остатък - разлика(2-3) - 4</t>
  </si>
  <si>
    <t>краен остатък на звената(6-7) - 8</t>
  </si>
  <si>
    <t>разлика</t>
  </si>
  <si>
    <t>средно претеглен норматив</t>
  </si>
  <si>
    <t>СПБ учащи се</t>
  </si>
  <si>
    <t>удръжки на МОН</t>
  </si>
  <si>
    <t>удръжки_на_ПН</t>
  </si>
  <si>
    <t xml:space="preserve">бюджетен трансфер по ПН </t>
  </si>
  <si>
    <t>бюджетен трансфер по ПН с удръжки</t>
  </si>
  <si>
    <t>по МОН</t>
  </si>
  <si>
    <t xml:space="preserve"> </t>
  </si>
  <si>
    <t>Обща удръжка</t>
  </si>
  <si>
    <t>базов норматив за 1 учащ се ПМС_344_2018</t>
  </si>
  <si>
    <t>СПБУ се в МУ-София</t>
  </si>
  <si>
    <t>БН и ХН</t>
  </si>
  <si>
    <t>Общ утв. Бюджет,  извън утв. бюджета на звената - 7/взема се от триредовата  таблица с разпр. Бюджетите на звената/</t>
  </si>
  <si>
    <t>ДЕОС</t>
  </si>
  <si>
    <t>ДЕОС-</t>
  </si>
  <si>
    <t>Текущи трансфери, обезщетения и помощи за домакинствата</t>
  </si>
  <si>
    <t>42-00</t>
  </si>
  <si>
    <t>Субсидии и други текущи трансфери за юридически лица с нестопанска цел</t>
  </si>
  <si>
    <t>45-00</t>
  </si>
  <si>
    <t>МФ БН и БХ</t>
  </si>
  <si>
    <t>Общ. Зравеопазване</t>
  </si>
  <si>
    <t>Удръжка</t>
  </si>
  <si>
    <t>РАВНЕНИЕ</t>
  </si>
  <si>
    <t>Забележка: Съгласно методиката, в "Текущите разходи" не се включват разходите по §§ 10-14 "Учебни и научно-изследователски разходи и книги за библиотеките" (ред. 19),разходите по §§ 40-00 "Стипендии", (ред 23), разходите по дейности 162 и 388, (съответно редове 28 и 29),  както и редове 31 и 32; разходите от дейности "Студентски общежития" и "Студентски столове" - филиал Враца и база СОССБОС ( ред 31, съответно колони:  16, 17 и 18).</t>
  </si>
  <si>
    <t>Таблица 3 с точните изчисления за трансфера от ДБ и очакваните приходи от ТО:</t>
  </si>
  <si>
    <t>проф. Направление</t>
  </si>
  <si>
    <t>нормирани коеф_ПМС_162_2001</t>
  </si>
  <si>
    <t>по мои изчисления</t>
  </si>
  <si>
    <t>РЪКОВОДИТЕЛ ОТДЕЛ „ФЧР”,</t>
  </si>
  <si>
    <t>БЮДЖЕТ НА МЕДИЦИНСКИ УНИВЕРСИТЕТ - СОФИЯ ЗА 2025 ГОДИНА</t>
  </si>
  <si>
    <t>Закон за бюджета/Уточнен план (УП) 2025 г.</t>
  </si>
  <si>
    <t>НИИМН</t>
  </si>
  <si>
    <t>/ДЕСИСЛАВА ЙОСИФОВА/</t>
  </si>
  <si>
    <t>Калкулатор за обосноваване на годишният бюджет на НИИМН за 2025 г.</t>
  </si>
  <si>
    <t>Звено</t>
  </si>
  <si>
    <t>брой преп. в звено</t>
  </si>
  <si>
    <t>общ год. бюджет на звеното</t>
  </si>
  <si>
    <t>бюджет за 1 преп. на звено</t>
  </si>
  <si>
    <t>брой преп. в НИИМН</t>
  </si>
  <si>
    <t>общ бюджет за НИИМН</t>
  </si>
  <si>
    <t>гл. счетоводител</t>
  </si>
  <si>
    <t>80% от ФФ</t>
  </si>
  <si>
    <t>техническо лице</t>
  </si>
  <si>
    <t>60% от ФФ</t>
  </si>
  <si>
    <t>полагащ се бюджет на НИИМН</t>
  </si>
  <si>
    <t>Забележка:</t>
  </si>
  <si>
    <t>Един преподавател на пълно работно време се брои по веднъж</t>
  </si>
  <si>
    <t>Двама преподаватели на 4 часа се броят за 1 на пълно работно време</t>
  </si>
  <si>
    <t>Четири преподаватели на 2 часа се броят за 1 на пълно работно време</t>
  </si>
  <si>
    <t>Финално разпределение на бюджетите на звената, след отчитане на удръжките за НИИМН:</t>
  </si>
  <si>
    <t>Калкулиран бюджет на НИИМН /виж  данните от горният калкулатор</t>
  </si>
  <si>
    <t>Прилож. 1А</t>
  </si>
  <si>
    <t>Прилож. 1Б</t>
  </si>
  <si>
    <t>Прилож. 2А</t>
  </si>
  <si>
    <t>Прилож. 2Б</t>
  </si>
  <si>
    <t xml:space="preserve">Студенти </t>
  </si>
  <si>
    <t>Студенти спрямо НАОА</t>
  </si>
  <si>
    <t>Студенти по ПМС 103 и 228</t>
  </si>
  <si>
    <t>Докторанти</t>
  </si>
  <si>
    <t>Заложени по бюджет за 2025 - 3</t>
  </si>
  <si>
    <t>МУ-София</t>
  </si>
  <si>
    <t>Трансфери по чл. 91 от ЗВО</t>
  </si>
  <si>
    <r>
      <rPr>
        <b/>
        <sz val="11"/>
        <rFont val="Calibri"/>
        <family val="2"/>
        <charset val="204"/>
      </rPr>
      <t>Забележка:</t>
    </r>
    <r>
      <rPr>
        <sz val="11"/>
        <rFont val="Calibri"/>
        <family val="2"/>
        <charset val="204"/>
      </rPr>
      <t xml:space="preserve"> Броят на преподавателите на звената е взет от регистъра на НАЦИД за първия и втория семестър на 2024-25 г.</t>
    </r>
  </si>
  <si>
    <t>Таблица с разпределението на бюджетите на звената в Медицински университет - София</t>
  </si>
  <si>
    <t>Таблиците с корекцията на субсидията за издръжка на обучението:</t>
  </si>
  <si>
    <t>КОРЕКЦИЯ НА СУБСИДИЯ ЗА ИЗДРЪЖКА НА ОБУЧЕНИЕТО, съгласно ПРОТОКОЛИТЕ на НАЦИД от приложения 1А, 3А и 3Б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</si>
</sst>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b/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</font>
    <font>
      <sz val="10"/>
      <color indexed="8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indexed="8"/>
      <name val="Arial"/>
      <charset val="204"/>
    </font>
    <font>
      <b/>
      <sz val="11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1"/>
      <name val="Calibri"/>
      <family val="2"/>
      <charset val="204"/>
    </font>
    <font>
      <b/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charset val="204"/>
    </font>
    <font>
      <b/>
      <sz val="14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3" fillId="0" borderId="0"/>
    <xf numFmtId="0" fontId="2" fillId="0" borderId="0"/>
    <xf numFmtId="0" fontId="11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2" fillId="0" borderId="0"/>
  </cellStyleXfs>
  <cellXfs count="177">
    <xf numFmtId="0" fontId="0" fillId="0" borderId="0" xfId="0"/>
    <xf numFmtId="2" fontId="4" fillId="0" borderId="1" xfId="0" applyNumberFormat="1" applyFont="1" applyBorder="1"/>
    <xf numFmtId="0" fontId="1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/>
    <xf numFmtId="3" fontId="8" fillId="0" borderId="2" xfId="0" applyNumberFormat="1" applyFont="1" applyBorder="1"/>
    <xf numFmtId="3" fontId="9" fillId="0" borderId="1" xfId="0" applyNumberFormat="1" applyFont="1" applyBorder="1"/>
    <xf numFmtId="0" fontId="8" fillId="0" borderId="2" xfId="0" applyFont="1" applyBorder="1"/>
    <xf numFmtId="3" fontId="9" fillId="0" borderId="1" xfId="0" applyNumberFormat="1" applyFont="1" applyBorder="1" applyAlignment="1">
      <alignment horizontal="right" vertical="center"/>
    </xf>
    <xf numFmtId="3" fontId="9" fillId="2" borderId="1" xfId="0" applyNumberFormat="1" applyFont="1" applyFill="1" applyBorder="1"/>
    <xf numFmtId="0" fontId="7" fillId="4" borderId="1" xfId="0" applyFont="1" applyFill="1" applyBorder="1"/>
    <xf numFmtId="3" fontId="8" fillId="4" borderId="2" xfId="0" applyNumberFormat="1" applyFont="1" applyFill="1" applyBorder="1"/>
    <xf numFmtId="3" fontId="9" fillId="4" borderId="1" xfId="0" applyNumberFormat="1" applyFont="1" applyFill="1" applyBorder="1"/>
    <xf numFmtId="1" fontId="9" fillId="0" borderId="1" xfId="0" applyNumberFormat="1" applyFont="1" applyBorder="1"/>
    <xf numFmtId="1" fontId="9" fillId="2" borderId="1" xfId="0" applyNumberFormat="1" applyFont="1" applyFill="1" applyBorder="1"/>
    <xf numFmtId="0" fontId="10" fillId="0" borderId="1" xfId="0" applyFont="1" applyBorder="1"/>
    <xf numFmtId="0" fontId="9" fillId="2" borderId="1" xfId="0" applyFont="1" applyFill="1" applyBorder="1"/>
    <xf numFmtId="0" fontId="9" fillId="0" borderId="1" xfId="0" applyFont="1" applyBorder="1"/>
    <xf numFmtId="0" fontId="9" fillId="0" borderId="0" xfId="0" applyFont="1"/>
    <xf numFmtId="49" fontId="7" fillId="0" borderId="1" xfId="0" applyNumberFormat="1" applyFont="1" applyBorder="1"/>
    <xf numFmtId="3" fontId="8" fillId="0" borderId="1" xfId="0" applyNumberFormat="1" applyFont="1" applyBorder="1"/>
    <xf numFmtId="3" fontId="7" fillId="0" borderId="0" xfId="0" applyNumberFormat="1" applyFont="1"/>
    <xf numFmtId="3" fontId="5" fillId="5" borderId="1" xfId="0" applyNumberFormat="1" applyFont="1" applyFill="1" applyBorder="1"/>
    <xf numFmtId="0" fontId="4" fillId="0" borderId="0" xfId="0" applyFont="1"/>
    <xf numFmtId="1" fontId="4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3" fontId="5" fillId="0" borderId="0" xfId="0" applyNumberFormat="1" applyFont="1"/>
    <xf numFmtId="4" fontId="1" fillId="0" borderId="1" xfId="0" applyNumberFormat="1" applyFont="1" applyBorder="1"/>
    <xf numFmtId="2" fontId="1" fillId="0" borderId="1" xfId="0" applyNumberFormat="1" applyFont="1" applyBorder="1"/>
    <xf numFmtId="0" fontId="7" fillId="0" borderId="0" xfId="0" applyFont="1" applyAlignment="1">
      <alignment horizontal="left"/>
    </xf>
    <xf numFmtId="3" fontId="7" fillId="0" borderId="2" xfId="0" applyNumberFormat="1" applyFont="1" applyBorder="1"/>
    <xf numFmtId="0" fontId="17" fillId="4" borderId="1" xfId="0" applyFont="1" applyFill="1" applyBorder="1"/>
    <xf numFmtId="3" fontId="18" fillId="4" borderId="1" xfId="0" applyNumberFormat="1" applyFont="1" applyFill="1" applyBorder="1"/>
    <xf numFmtId="3" fontId="7" fillId="4" borderId="2" xfId="0" applyNumberFormat="1" applyFont="1" applyFill="1" applyBorder="1"/>
    <xf numFmtId="3" fontId="7" fillId="0" borderId="1" xfId="0" applyNumberFormat="1" applyFont="1" applyBorder="1"/>
    <xf numFmtId="4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right" vertical="center"/>
    </xf>
    <xf numFmtId="0" fontId="7" fillId="6" borderId="1" xfId="0" applyFont="1" applyFill="1" applyBorder="1"/>
    <xf numFmtId="3" fontId="7" fillId="4" borderId="1" xfId="0" applyNumberFormat="1" applyFont="1" applyFill="1" applyBorder="1"/>
    <xf numFmtId="3" fontId="8" fillId="4" borderId="1" xfId="0" applyNumberFormat="1" applyFont="1" applyFill="1" applyBorder="1"/>
    <xf numFmtId="3" fontId="5" fillId="4" borderId="1" xfId="0" applyNumberFormat="1" applyFont="1" applyFill="1" applyBorder="1"/>
    <xf numFmtId="0" fontId="1" fillId="2" borderId="1" xfId="0" applyFont="1" applyFill="1" applyBorder="1"/>
    <xf numFmtId="3" fontId="20" fillId="2" borderId="1" xfId="0" applyNumberFormat="1" applyFont="1" applyFill="1" applyBorder="1" applyAlignment="1">
      <alignment vertical="top"/>
    </xf>
    <xf numFmtId="3" fontId="20" fillId="4" borderId="1" xfId="0" applyNumberFormat="1" applyFont="1" applyFill="1" applyBorder="1" applyAlignment="1">
      <alignment vertical="top"/>
    </xf>
    <xf numFmtId="3" fontId="17" fillId="4" borderId="2" xfId="0" applyNumberFormat="1" applyFont="1" applyFill="1" applyBorder="1"/>
    <xf numFmtId="3" fontId="15" fillId="2" borderId="1" xfId="0" applyNumberFormat="1" applyFont="1" applyFill="1" applyBorder="1" applyAlignment="1">
      <alignment vertical="top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3" fontId="19" fillId="4" borderId="11" xfId="0" applyNumberFormat="1" applyFont="1" applyFill="1" applyBorder="1" applyAlignment="1">
      <alignment vertical="top"/>
    </xf>
    <xf numFmtId="3" fontId="19" fillId="2" borderId="1" xfId="0" applyNumberFormat="1" applyFont="1" applyFill="1" applyBorder="1" applyAlignment="1">
      <alignment vertical="top"/>
    </xf>
    <xf numFmtId="3" fontId="19" fillId="4" borderId="1" xfId="0" applyNumberFormat="1" applyFont="1" applyFill="1" applyBorder="1" applyAlignment="1">
      <alignment vertical="top"/>
    </xf>
    <xf numFmtId="3" fontId="15" fillId="4" borderId="11" xfId="0" applyNumberFormat="1" applyFont="1" applyFill="1" applyBorder="1" applyAlignment="1">
      <alignment vertical="top"/>
    </xf>
    <xf numFmtId="3" fontId="15" fillId="4" borderId="1" xfId="0" applyNumberFormat="1" applyFont="1" applyFill="1" applyBorder="1" applyAlignment="1">
      <alignment vertical="top"/>
    </xf>
    <xf numFmtId="3" fontId="18" fillId="4" borderId="11" xfId="0" applyNumberFormat="1" applyFont="1" applyFill="1" applyBorder="1" applyAlignment="1">
      <alignment vertical="top"/>
    </xf>
    <xf numFmtId="3" fontId="18" fillId="2" borderId="1" xfId="0" applyNumberFormat="1" applyFont="1" applyFill="1" applyBorder="1" applyAlignment="1">
      <alignment vertical="top"/>
    </xf>
    <xf numFmtId="3" fontId="18" fillId="4" borderId="1" xfId="0" applyNumberFormat="1" applyFont="1" applyFill="1" applyBorder="1" applyAlignment="1">
      <alignment vertical="top"/>
    </xf>
    <xf numFmtId="3" fontId="20" fillId="4" borderId="11" xfId="0" applyNumberFormat="1" applyFont="1" applyFill="1" applyBorder="1" applyAlignment="1">
      <alignment vertical="top"/>
    </xf>
    <xf numFmtId="1" fontId="9" fillId="3" borderId="2" xfId="0" applyNumberFormat="1" applyFont="1" applyFill="1" applyBorder="1" applyAlignment="1">
      <alignment horizontal="right" vertical="center"/>
    </xf>
    <xf numFmtId="1" fontId="9" fillId="2" borderId="1" xfId="0" applyNumberFormat="1" applyFont="1" applyFill="1" applyBorder="1" applyAlignment="1">
      <alignment horizontal="right" vertical="center"/>
    </xf>
    <xf numFmtId="1" fontId="9" fillId="3" borderId="1" xfId="0" applyNumberFormat="1" applyFont="1" applyFill="1" applyBorder="1" applyAlignment="1">
      <alignment horizontal="right" vertical="center"/>
    </xf>
    <xf numFmtId="3" fontId="9" fillId="0" borderId="2" xfId="0" applyNumberFormat="1" applyFont="1" applyBorder="1"/>
    <xf numFmtId="1" fontId="9" fillId="4" borderId="2" xfId="0" applyNumberFormat="1" applyFont="1" applyFill="1" applyBorder="1" applyAlignment="1">
      <alignment horizontal="right" vertical="center"/>
    </xf>
    <xf numFmtId="1" fontId="9" fillId="4" borderId="1" xfId="0" applyNumberFormat="1" applyFont="1" applyFill="1" applyBorder="1" applyAlignment="1">
      <alignment horizontal="right" vertical="center"/>
    </xf>
    <xf numFmtId="3" fontId="9" fillId="4" borderId="2" xfId="0" applyNumberFormat="1" applyFont="1" applyFill="1" applyBorder="1"/>
    <xf numFmtId="1" fontId="9" fillId="0" borderId="2" xfId="0" applyNumberFormat="1" applyFont="1" applyBorder="1"/>
    <xf numFmtId="3" fontId="9" fillId="0" borderId="2" xfId="0" applyNumberFormat="1" applyFont="1" applyBorder="1" applyAlignment="1">
      <alignment horizontal="right" vertical="center"/>
    </xf>
    <xf numFmtId="0" fontId="7" fillId="4" borderId="2" xfId="0" applyFont="1" applyFill="1" applyBorder="1"/>
    <xf numFmtId="3" fontId="23" fillId="4" borderId="2" xfId="0" applyNumberFormat="1" applyFont="1" applyFill="1" applyBorder="1"/>
    <xf numFmtId="3" fontId="23" fillId="0" borderId="2" xfId="0" applyNumberFormat="1" applyFont="1" applyBorder="1"/>
    <xf numFmtId="3" fontId="23" fillId="0" borderId="1" xfId="0" applyNumberFormat="1" applyFont="1" applyBorder="1"/>
    <xf numFmtId="3" fontId="23" fillId="4" borderId="1" xfId="0" applyNumberFormat="1" applyFont="1" applyFill="1" applyBorder="1"/>
    <xf numFmtId="0" fontId="7" fillId="0" borderId="1" xfId="0" applyFont="1" applyBorder="1" applyAlignment="1">
      <alignment horizontal="center" wrapText="1"/>
    </xf>
    <xf numFmtId="3" fontId="24" fillId="4" borderId="2" xfId="0" applyNumberFormat="1" applyFont="1" applyFill="1" applyBorder="1"/>
    <xf numFmtId="3" fontId="24" fillId="4" borderId="1" xfId="0" applyNumberFormat="1" applyFont="1" applyFill="1" applyBorder="1"/>
    <xf numFmtId="3" fontId="24" fillId="2" borderId="1" xfId="0" applyNumberFormat="1" applyFont="1" applyFill="1" applyBorder="1"/>
    <xf numFmtId="3" fontId="24" fillId="4" borderId="1" xfId="0" applyNumberFormat="1" applyFont="1" applyFill="1" applyBorder="1" applyAlignment="1">
      <alignment vertical="top"/>
    </xf>
    <xf numFmtId="3" fontId="24" fillId="0" borderId="2" xfId="0" applyNumberFormat="1" applyFont="1" applyBorder="1"/>
    <xf numFmtId="3" fontId="24" fillId="0" borderId="1" xfId="0" applyNumberFormat="1" applyFont="1" applyBorder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" fontId="1" fillId="2" borderId="1" xfId="0" applyNumberFormat="1" applyFont="1" applyFill="1" applyBorder="1"/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wrapText="1"/>
    </xf>
    <xf numFmtId="0" fontId="7" fillId="5" borderId="2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left"/>
    </xf>
    <xf numFmtId="0" fontId="7" fillId="5" borderId="4" xfId="0" applyFont="1" applyFill="1" applyBorder="1" applyAlignment="1">
      <alignment horizontal="left"/>
    </xf>
    <xf numFmtId="0" fontId="7" fillId="0" borderId="0" xfId="0" applyFont="1" applyAlignment="1">
      <alignment horizontal="left" wrapText="1"/>
    </xf>
    <xf numFmtId="4" fontId="12" fillId="0" borderId="0" xfId="4" applyNumberFormat="1" applyFont="1" applyFill="1" applyAlignment="1">
      <alignment horizontal="right"/>
    </xf>
    <xf numFmtId="2" fontId="14" fillId="0" borderId="1" xfId="0" applyNumberFormat="1" applyFont="1" applyFill="1" applyBorder="1"/>
    <xf numFmtId="0" fontId="25" fillId="0" borderId="0" xfId="0" applyFont="1" applyFill="1"/>
    <xf numFmtId="0" fontId="25" fillId="0" borderId="1" xfId="0" applyFont="1" applyFill="1" applyBorder="1" applyAlignment="1">
      <alignment horizontal="center" wrapText="1"/>
    </xf>
    <xf numFmtId="0" fontId="25" fillId="0" borderId="1" xfId="0" applyFont="1" applyFill="1" applyBorder="1"/>
    <xf numFmtId="0" fontId="16" fillId="0" borderId="1" xfId="0" applyFont="1" applyFill="1" applyBorder="1"/>
    <xf numFmtId="4" fontId="26" fillId="0" borderId="1" xfId="0" applyNumberFormat="1" applyFont="1" applyFill="1" applyBorder="1"/>
    <xf numFmtId="0" fontId="14" fillId="0" borderId="0" xfId="0" applyFont="1" applyFill="1"/>
    <xf numFmtId="0" fontId="27" fillId="0" borderId="0" xfId="0" applyFont="1" applyFill="1"/>
    <xf numFmtId="0" fontId="27" fillId="0" borderId="0" xfId="0" applyFont="1" applyFill="1" applyAlignment="1">
      <alignment wrapText="1"/>
    </xf>
    <xf numFmtId="0" fontId="14" fillId="0" borderId="0" xfId="0" applyFont="1" applyFill="1" applyAlignment="1">
      <alignment horizontal="center" wrapText="1"/>
    </xf>
    <xf numFmtId="2" fontId="27" fillId="0" borderId="0" xfId="0" applyNumberFormat="1" applyFont="1" applyFill="1"/>
    <xf numFmtId="0" fontId="14" fillId="0" borderId="1" xfId="0" applyFont="1" applyFill="1" applyBorder="1" applyAlignment="1">
      <alignment horizontal="center"/>
    </xf>
    <xf numFmtId="0" fontId="25" fillId="0" borderId="8" xfId="1" applyFont="1" applyFill="1" applyBorder="1" applyAlignment="1">
      <alignment wrapText="1"/>
    </xf>
    <xf numFmtId="0" fontId="27" fillId="0" borderId="8" xfId="0" applyFont="1" applyFill="1" applyBorder="1" applyAlignment="1">
      <alignment horizontal="center" wrapText="1"/>
    </xf>
    <xf numFmtId="0" fontId="25" fillId="0" borderId="6" xfId="3" applyFont="1" applyFill="1" applyBorder="1" applyAlignment="1">
      <alignment horizontal="center" wrapText="1"/>
    </xf>
    <xf numFmtId="0" fontId="16" fillId="0" borderId="6" xfId="3" applyFont="1" applyFill="1" applyBorder="1" applyAlignment="1">
      <alignment horizontal="center" wrapText="1"/>
    </xf>
    <xf numFmtId="0" fontId="27" fillId="0" borderId="1" xfId="0" applyFont="1" applyFill="1" applyBorder="1" applyAlignment="1">
      <alignment horizontal="center" wrapText="1"/>
    </xf>
    <xf numFmtId="0" fontId="16" fillId="0" borderId="0" xfId="7" applyFont="1" applyFill="1" applyAlignment="1">
      <alignment horizontal="center" wrapText="1"/>
    </xf>
    <xf numFmtId="0" fontId="25" fillId="0" borderId="0" xfId="1" applyFont="1" applyFill="1" applyAlignment="1">
      <alignment wrapText="1"/>
    </xf>
    <xf numFmtId="0" fontId="25" fillId="0" borderId="0" xfId="3" applyFont="1" applyFill="1" applyAlignment="1">
      <alignment horizontal="center" wrapText="1"/>
    </xf>
    <xf numFmtId="0" fontId="16" fillId="0" borderId="1" xfId="6" applyFont="1" applyFill="1" applyBorder="1" applyAlignment="1">
      <alignment wrapText="1"/>
    </xf>
    <xf numFmtId="0" fontId="27" fillId="0" borderId="1" xfId="0" applyFont="1" applyFill="1" applyBorder="1"/>
    <xf numFmtId="2" fontId="16" fillId="0" borderId="1" xfId="1" applyNumberFormat="1" applyFont="1" applyFill="1" applyBorder="1" applyAlignment="1">
      <alignment horizontal="right" wrapText="1"/>
    </xf>
    <xf numFmtId="2" fontId="16" fillId="0" borderId="1" xfId="6" applyNumberFormat="1" applyFont="1" applyFill="1" applyBorder="1" applyAlignment="1">
      <alignment horizontal="right" wrapText="1"/>
    </xf>
    <xf numFmtId="2" fontId="27" fillId="0" borderId="1" xfId="0" applyNumberFormat="1" applyFont="1" applyFill="1" applyBorder="1"/>
    <xf numFmtId="4" fontId="27" fillId="0" borderId="1" xfId="0" applyNumberFormat="1" applyFont="1" applyFill="1" applyBorder="1"/>
    <xf numFmtId="2" fontId="18" fillId="0" borderId="1" xfId="0" applyNumberFormat="1" applyFont="1" applyFill="1" applyBorder="1"/>
    <xf numFmtId="0" fontId="16" fillId="0" borderId="0" xfId="8" applyFont="1" applyFill="1" applyAlignment="1">
      <alignment horizontal="center"/>
    </xf>
    <xf numFmtId="2" fontId="16" fillId="0" borderId="0" xfId="1" applyNumberFormat="1" applyFont="1" applyFill="1" applyAlignment="1">
      <alignment horizontal="right" wrapText="1"/>
    </xf>
    <xf numFmtId="0" fontId="16" fillId="0" borderId="0" xfId="6" applyFont="1" applyFill="1" applyAlignment="1">
      <alignment wrapText="1"/>
    </xf>
    <xf numFmtId="2" fontId="16" fillId="0" borderId="0" xfId="6" applyNumberFormat="1" applyFont="1" applyFill="1" applyAlignment="1">
      <alignment horizontal="right" wrapText="1"/>
    </xf>
    <xf numFmtId="0" fontId="16" fillId="0" borderId="0" xfId="8" applyFont="1" applyFill="1" applyAlignment="1">
      <alignment wrapText="1"/>
    </xf>
    <xf numFmtId="0" fontId="25" fillId="0" borderId="5" xfId="6" applyFont="1" applyFill="1" applyBorder="1" applyAlignment="1">
      <alignment wrapText="1"/>
    </xf>
    <xf numFmtId="0" fontId="14" fillId="0" borderId="7" xfId="0" applyFont="1" applyFill="1" applyBorder="1"/>
    <xf numFmtId="0" fontId="14" fillId="0" borderId="1" xfId="0" applyFont="1" applyFill="1" applyBorder="1"/>
    <xf numFmtId="2" fontId="16" fillId="0" borderId="0" xfId="8" applyNumberFormat="1" applyFont="1" applyFill="1" applyAlignment="1">
      <alignment horizontal="right" wrapText="1"/>
    </xf>
    <xf numFmtId="2" fontId="25" fillId="0" borderId="0" xfId="1" applyNumberFormat="1" applyFont="1" applyFill="1" applyAlignment="1">
      <alignment horizontal="right" wrapText="1"/>
    </xf>
    <xf numFmtId="0" fontId="25" fillId="0" borderId="1" xfId="1" applyFont="1" applyFill="1" applyBorder="1" applyAlignment="1">
      <alignment wrapText="1"/>
    </xf>
    <xf numFmtId="1" fontId="14" fillId="0" borderId="1" xfId="0" applyNumberFormat="1" applyFont="1" applyFill="1" applyBorder="1"/>
    <xf numFmtId="2" fontId="25" fillId="0" borderId="5" xfId="5" applyNumberFormat="1" applyFont="1" applyFill="1" applyBorder="1" applyAlignment="1">
      <alignment horizontal="right" wrapText="1"/>
    </xf>
    <xf numFmtId="2" fontId="25" fillId="0" borderId="1" xfId="5" applyNumberFormat="1" applyFont="1" applyFill="1" applyBorder="1" applyAlignment="1">
      <alignment horizontal="right" wrapText="1"/>
    </xf>
    <xf numFmtId="0" fontId="14" fillId="0" borderId="0" xfId="0" applyFont="1" applyFill="1" applyAlignment="1">
      <alignment wrapText="1"/>
    </xf>
    <xf numFmtId="0" fontId="27" fillId="0" borderId="1" xfId="0" applyFont="1" applyFill="1" applyBorder="1" applyAlignment="1">
      <alignment horizontal="center"/>
    </xf>
    <xf numFmtId="0" fontId="16" fillId="0" borderId="10" xfId="1" applyFont="1" applyFill="1" applyBorder="1" applyAlignment="1">
      <alignment horizontal="right" wrapText="1"/>
    </xf>
    <xf numFmtId="0" fontId="16" fillId="0" borderId="1" xfId="9" applyFont="1" applyFill="1" applyBorder="1" applyAlignment="1">
      <alignment horizontal="center"/>
    </xf>
    <xf numFmtId="0" fontId="16" fillId="0" borderId="1" xfId="9" applyFont="1" applyFill="1" applyBorder="1" applyAlignment="1">
      <alignment wrapText="1"/>
    </xf>
    <xf numFmtId="0" fontId="16" fillId="0" borderId="1" xfId="9" applyFont="1" applyFill="1" applyBorder="1" applyAlignment="1">
      <alignment horizontal="right" wrapText="1"/>
    </xf>
    <xf numFmtId="0" fontId="16" fillId="0" borderId="1" xfId="1" applyFont="1" applyFill="1" applyBorder="1" applyAlignment="1">
      <alignment wrapText="1"/>
    </xf>
    <xf numFmtId="0" fontId="16" fillId="0" borderId="0" xfId="1" applyFont="1" applyFill="1" applyAlignment="1">
      <alignment wrapText="1"/>
    </xf>
    <xf numFmtId="0" fontId="25" fillId="0" borderId="9" xfId="1" applyFont="1" applyFill="1" applyBorder="1" applyAlignment="1">
      <alignment horizontal="left" wrapText="1"/>
    </xf>
    <xf numFmtId="0" fontId="25" fillId="0" borderId="0" xfId="1" applyFont="1" applyFill="1" applyAlignment="1">
      <alignment horizontal="left" wrapText="1"/>
    </xf>
    <xf numFmtId="0" fontId="16" fillId="0" borderId="8" xfId="1" applyFont="1" applyFill="1" applyBorder="1" applyAlignment="1">
      <alignment horizontal="center"/>
    </xf>
    <xf numFmtId="2" fontId="16" fillId="0" borderId="1" xfId="9" applyNumberFormat="1" applyFont="1" applyFill="1" applyBorder="1" applyAlignment="1">
      <alignment horizontal="right" wrapText="1"/>
    </xf>
    <xf numFmtId="0" fontId="16" fillId="0" borderId="9" xfId="1" applyFont="1" applyFill="1" applyBorder="1" applyAlignment="1">
      <alignment wrapText="1"/>
    </xf>
    <xf numFmtId="0" fontId="28" fillId="0" borderId="1" xfId="10" applyFont="1" applyFill="1" applyBorder="1" applyAlignment="1">
      <alignment horizontal="center" wrapText="1"/>
    </xf>
    <xf numFmtId="0" fontId="28" fillId="0" borderId="1" xfId="10" applyFont="1" applyFill="1" applyBorder="1" applyAlignment="1">
      <alignment wrapText="1"/>
    </xf>
    <xf numFmtId="0" fontId="28" fillId="0" borderId="1" xfId="10" applyFont="1" applyFill="1" applyBorder="1" applyAlignment="1">
      <alignment horizontal="right" wrapText="1"/>
    </xf>
    <xf numFmtId="2" fontId="28" fillId="0" borderId="1" xfId="10" applyNumberFormat="1" applyFont="1" applyFill="1" applyBorder="1" applyAlignment="1">
      <alignment horizontal="right" wrapText="1"/>
    </xf>
    <xf numFmtId="0" fontId="27" fillId="0" borderId="1" xfId="0" applyFont="1" applyFill="1" applyBorder="1" applyAlignment="1">
      <alignment horizontal="center" wrapText="1"/>
    </xf>
    <xf numFmtId="0" fontId="25" fillId="0" borderId="7" xfId="2" applyFont="1" applyFill="1" applyBorder="1" applyAlignment="1">
      <alignment wrapText="1"/>
    </xf>
    <xf numFmtId="2" fontId="14" fillId="0" borderId="7" xfId="0" applyNumberFormat="1" applyFont="1" applyFill="1" applyBorder="1"/>
    <xf numFmtId="0" fontId="25" fillId="0" borderId="1" xfId="2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0" fontId="21" fillId="0" borderId="1" xfId="0" applyFont="1" applyFill="1" applyBorder="1"/>
    <xf numFmtId="0" fontId="25" fillId="0" borderId="0" xfId="1" applyFont="1" applyFill="1" applyAlignment="1">
      <alignment horizontal="left" wrapText="1"/>
    </xf>
    <xf numFmtId="0" fontId="14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right"/>
    </xf>
    <xf numFmtId="2" fontId="25" fillId="0" borderId="1" xfId="0" applyNumberFormat="1" applyFont="1" applyFill="1" applyBorder="1"/>
    <xf numFmtId="0" fontId="16" fillId="0" borderId="0" xfId="0" applyFont="1" applyFill="1"/>
    <xf numFmtId="0" fontId="29" fillId="0" borderId="0" xfId="0" applyFont="1" applyFill="1"/>
    <xf numFmtId="4" fontId="14" fillId="0" borderId="1" xfId="0" applyNumberFormat="1" applyFont="1" applyFill="1" applyBorder="1"/>
    <xf numFmtId="2" fontId="21" fillId="0" borderId="1" xfId="0" applyNumberFormat="1" applyFont="1" applyFill="1" applyBorder="1"/>
    <xf numFmtId="2" fontId="14" fillId="0" borderId="1" xfId="0" applyNumberFormat="1" applyFont="1" applyFill="1" applyBorder="1" applyAlignment="1">
      <alignment wrapText="1"/>
    </xf>
    <xf numFmtId="0" fontId="14" fillId="0" borderId="1" xfId="0" applyFont="1" applyFill="1" applyBorder="1" applyAlignment="1">
      <alignment vertical="top" wrapText="1"/>
    </xf>
    <xf numFmtId="2" fontId="14" fillId="0" borderId="1" xfId="0" applyNumberFormat="1" applyFont="1" applyFill="1" applyBorder="1" applyAlignment="1">
      <alignment horizontal="right" wrapText="1"/>
    </xf>
    <xf numFmtId="0" fontId="27" fillId="0" borderId="0" xfId="0" applyFont="1" applyFill="1" applyAlignment="1">
      <alignment vertical="top" wrapText="1"/>
    </xf>
    <xf numFmtId="0" fontId="27" fillId="0" borderId="1" xfId="0" applyFont="1" applyFill="1" applyBorder="1" applyAlignment="1">
      <alignment wrapText="1"/>
    </xf>
    <xf numFmtId="0" fontId="14" fillId="0" borderId="1" xfId="0" applyFont="1" applyFill="1" applyBorder="1" applyAlignment="1"/>
  </cellXfs>
  <cellStyles count="11">
    <cellStyle name="Normal" xfId="0" builtinId="0"/>
    <cellStyle name="Normal 2" xfId="4" xr:uid="{00000000-0005-0000-0000-000002000000}"/>
    <cellStyle name="Normal_Sheet1" xfId="1" xr:uid="{00000000-0005-0000-0000-000003000000}"/>
    <cellStyle name="Normal_Sheet1_1" xfId="2" xr:uid="{00000000-0005-0000-0000-000004000000}"/>
    <cellStyle name="Normal_Sheet1_2" xfId="5" xr:uid="{00000000-0005-0000-0000-000005000000}"/>
    <cellStyle name="Normal_Sheet2" xfId="6" xr:uid="{00000000-0005-0000-0000-000006000000}"/>
    <cellStyle name="Normal_проверка" xfId="3" xr:uid="{00000000-0005-0000-0000-000007000000}"/>
    <cellStyle name="Normal_Справки бюджет 2019" xfId="7" xr:uid="{00000000-0005-0000-0000-000008000000}"/>
    <cellStyle name="Normal_Справки бюджет 2021" xfId="8" xr:uid="{00000000-0005-0000-0000-00000A000000}"/>
    <cellStyle name="Normal_Справки бюджет 2024" xfId="9" xr:uid="{00000000-0005-0000-0000-00000B000000}"/>
    <cellStyle name="Normal_Справки бюджет 2024_1" xfId="10" xr:uid="{00000000-0005-0000-0000-00000C000000}"/>
  </cellStyles>
  <dxfs count="0"/>
  <tableStyles count="0" defaultTableStyle="TableStyleMedium2" defaultPivotStyle="PivotStyleLight16"/>
  <colors>
    <mruColors>
      <color rgb="FF00FFFF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95"/>
  <sheetViews>
    <sheetView zoomScale="88" zoomScaleNormal="88" workbookViewId="0">
      <selection activeCell="F87" sqref="F87"/>
    </sheetView>
  </sheetViews>
  <sheetFormatPr defaultRowHeight="15" x14ac:dyDescent="0.25"/>
  <cols>
    <col min="1" max="1" width="32.5703125" style="106" customWidth="1"/>
    <col min="2" max="2" width="16.42578125" style="106" customWidth="1"/>
    <col min="3" max="3" width="16" style="106" customWidth="1"/>
    <col min="4" max="4" width="17.85546875" style="106" customWidth="1"/>
    <col min="5" max="5" width="19" style="106" customWidth="1"/>
    <col min="6" max="6" width="14.42578125" style="106" customWidth="1"/>
    <col min="7" max="7" width="14.28515625" style="106" customWidth="1"/>
    <col min="8" max="8" width="15.140625" style="106" customWidth="1"/>
    <col min="9" max="9" width="14.85546875" style="106" customWidth="1"/>
    <col min="10" max="10" width="13.42578125" style="106" customWidth="1"/>
    <col min="11" max="11" width="16.42578125" style="106" customWidth="1"/>
    <col min="12" max="12" width="26.85546875" style="107" customWidth="1"/>
    <col min="13" max="13" width="20.85546875" style="106" customWidth="1"/>
    <col min="14" max="16384" width="9.140625" style="106"/>
  </cols>
  <sheetData>
    <row r="1" spans="1:13" x14ac:dyDescent="0.25">
      <c r="A1" s="105"/>
    </row>
    <row r="2" spans="1:13" x14ac:dyDescent="0.25">
      <c r="A2" s="105"/>
      <c r="L2" s="108"/>
      <c r="M2" s="108"/>
    </row>
    <row r="3" spans="1:13" x14ac:dyDescent="0.25">
      <c r="A3" s="105"/>
      <c r="E3" s="109"/>
      <c r="F3" s="110"/>
      <c r="G3" s="110"/>
      <c r="H3" s="110"/>
      <c r="L3" s="108"/>
      <c r="M3" s="108"/>
    </row>
    <row r="4" spans="1:13" ht="45" x14ac:dyDescent="0.25">
      <c r="A4" s="111" t="s">
        <v>118</v>
      </c>
      <c r="B4" s="112" t="s">
        <v>94</v>
      </c>
      <c r="C4" s="113" t="s">
        <v>119</v>
      </c>
      <c r="D4" s="114" t="s">
        <v>4</v>
      </c>
      <c r="E4" s="115" t="s">
        <v>102</v>
      </c>
      <c r="F4" s="115" t="s">
        <v>97</v>
      </c>
      <c r="G4" s="115" t="s">
        <v>95</v>
      </c>
      <c r="H4" s="115" t="s">
        <v>98</v>
      </c>
      <c r="J4" s="116"/>
      <c r="K4" s="116"/>
      <c r="L4" s="117"/>
      <c r="M4" s="118"/>
    </row>
    <row r="5" spans="1:13" x14ac:dyDescent="0.25">
      <c r="A5" s="119" t="s">
        <v>12</v>
      </c>
      <c r="B5" s="120">
        <v>1444</v>
      </c>
      <c r="C5" s="121">
        <v>8.4998884858650001</v>
      </c>
      <c r="D5" s="122">
        <v>2.61</v>
      </c>
      <c r="E5" s="121">
        <v>823</v>
      </c>
      <c r="F5" s="123">
        <f t="shared" ref="F5:F7" si="0">B5*C5*D5*E5</f>
        <v>26364574.33043851</v>
      </c>
      <c r="G5" s="124">
        <v>693813.69</v>
      </c>
      <c r="H5" s="125">
        <f t="shared" ref="H5:H7" si="1">F5-G5</f>
        <v>25670760.640438508</v>
      </c>
      <c r="J5" s="126"/>
      <c r="K5" s="127"/>
      <c r="L5" s="128"/>
      <c r="M5" s="129"/>
    </row>
    <row r="6" spans="1:13" x14ac:dyDescent="0.25">
      <c r="A6" s="119" t="s">
        <v>11</v>
      </c>
      <c r="B6" s="120">
        <v>778</v>
      </c>
      <c r="C6" s="121">
        <v>8.4998884858650001</v>
      </c>
      <c r="D6" s="122">
        <v>1.66</v>
      </c>
      <c r="E6" s="121">
        <v>823</v>
      </c>
      <c r="F6" s="123">
        <f t="shared" si="0"/>
        <v>9034429.812959617</v>
      </c>
      <c r="G6" s="124">
        <v>133987.49</v>
      </c>
      <c r="H6" s="125">
        <f t="shared" si="1"/>
        <v>8900442.3229596168</v>
      </c>
      <c r="J6" s="130"/>
      <c r="K6" s="127"/>
      <c r="L6" s="128"/>
      <c r="M6" s="129"/>
    </row>
    <row r="7" spans="1:13" x14ac:dyDescent="0.25">
      <c r="A7" s="119" t="s">
        <v>9</v>
      </c>
      <c r="B7" s="120">
        <v>743</v>
      </c>
      <c r="C7" s="121">
        <v>8.4998884858650001</v>
      </c>
      <c r="D7" s="122">
        <v>2.72</v>
      </c>
      <c r="E7" s="121">
        <v>823</v>
      </c>
      <c r="F7" s="123">
        <f t="shared" si="0"/>
        <v>14137440.204106042</v>
      </c>
      <c r="G7" s="124">
        <v>12686.13</v>
      </c>
      <c r="H7" s="125">
        <f t="shared" si="1"/>
        <v>14124754.074106041</v>
      </c>
      <c r="J7" s="130"/>
      <c r="K7" s="127"/>
      <c r="L7" s="128"/>
      <c r="M7" s="129"/>
    </row>
    <row r="8" spans="1:13" ht="15.75" x14ac:dyDescent="0.25">
      <c r="A8" s="119" t="s">
        <v>10</v>
      </c>
      <c r="B8" s="120">
        <v>512</v>
      </c>
      <c r="C8" s="121">
        <v>3.9999475227599999</v>
      </c>
      <c r="D8" s="122">
        <v>2.67</v>
      </c>
      <c r="E8" s="121">
        <v>823</v>
      </c>
      <c r="F8" s="123">
        <f t="shared" ref="F8" si="2">B8*C8*D8*E8</f>
        <v>4500236.6392258815</v>
      </c>
      <c r="G8" s="124">
        <v>254872.56</v>
      </c>
      <c r="H8" s="125">
        <f t="shared" ref="H8" si="3">F8-G8</f>
        <v>4245364.079225882</v>
      </c>
      <c r="I8" s="98"/>
      <c r="J8" s="130"/>
      <c r="K8" s="127"/>
      <c r="L8" s="128"/>
      <c r="M8" s="129"/>
    </row>
    <row r="9" spans="1:13" ht="15.75" x14ac:dyDescent="0.25">
      <c r="A9" s="119" t="s">
        <v>13</v>
      </c>
      <c r="B9" s="120">
        <v>2308</v>
      </c>
      <c r="C9" s="121">
        <v>6.9999081648299999</v>
      </c>
      <c r="D9" s="122">
        <v>1.77</v>
      </c>
      <c r="E9" s="121">
        <v>823</v>
      </c>
      <c r="F9" s="123">
        <f t="shared" ref="F9" si="4">B9*C9*D9*E9</f>
        <v>23534298.002198186</v>
      </c>
      <c r="G9" s="124">
        <v>611818</v>
      </c>
      <c r="H9" s="125">
        <f t="shared" ref="H9" si="5">F9-G9</f>
        <v>22922480.002198186</v>
      </c>
      <c r="I9" s="98"/>
      <c r="J9" s="130"/>
      <c r="K9" s="127"/>
      <c r="L9" s="128"/>
      <c r="M9" s="129"/>
    </row>
    <row r="10" spans="1:13" x14ac:dyDescent="0.25">
      <c r="A10" s="120" t="s">
        <v>104</v>
      </c>
      <c r="B10" s="120">
        <v>1</v>
      </c>
      <c r="C10" s="121">
        <v>8.4998884858650001</v>
      </c>
      <c r="D10" s="122">
        <v>2.61</v>
      </c>
      <c r="E10" s="121">
        <v>823</v>
      </c>
      <c r="F10" s="123">
        <f>B10*C10*D10*E10</f>
        <v>18258.015464292595</v>
      </c>
      <c r="G10" s="124">
        <v>7736.2</v>
      </c>
      <c r="H10" s="125">
        <f>F10-G10</f>
        <v>10521.815464292595</v>
      </c>
      <c r="J10" s="130"/>
      <c r="K10" s="127"/>
      <c r="L10" s="106"/>
      <c r="M10" s="127"/>
    </row>
    <row r="11" spans="1:13" x14ac:dyDescent="0.25">
      <c r="A11" s="131" t="s">
        <v>103</v>
      </c>
      <c r="B11" s="132">
        <f>SUM(B5:B10)</f>
        <v>5786</v>
      </c>
      <c r="E11" s="133" t="s">
        <v>120</v>
      </c>
      <c r="F11" s="99">
        <f>SUM(F5:F10)</f>
        <v>77589237.004392534</v>
      </c>
      <c r="G11" s="133">
        <f>SUM(G5:G10)</f>
        <v>1714914.0699999998</v>
      </c>
      <c r="H11" s="99">
        <f>SUM(H5:H10)</f>
        <v>75874322.934392527</v>
      </c>
      <c r="J11" s="130"/>
      <c r="K11" s="134"/>
      <c r="L11" s="105"/>
      <c r="M11" s="135"/>
    </row>
    <row r="12" spans="1:13" x14ac:dyDescent="0.25">
      <c r="A12" s="136" t="s">
        <v>93</v>
      </c>
      <c r="B12" s="137">
        <f>F11/B11</f>
        <v>13409.823194675515</v>
      </c>
      <c r="E12" s="133" t="s">
        <v>99</v>
      </c>
      <c r="F12" s="138">
        <v>77589237</v>
      </c>
      <c r="G12" s="139">
        <v>1714914.0699999998</v>
      </c>
      <c r="H12" s="99">
        <f>F12-G12</f>
        <v>75874322.930000007</v>
      </c>
      <c r="I12" s="133" t="s">
        <v>99</v>
      </c>
    </row>
    <row r="13" spans="1:13" x14ac:dyDescent="0.25">
      <c r="E13" s="133" t="s">
        <v>92</v>
      </c>
      <c r="F13" s="99">
        <f>F11-F12</f>
        <v>4.3925344944000244E-3</v>
      </c>
      <c r="G13" s="99">
        <f>G11-G12</f>
        <v>0</v>
      </c>
      <c r="H13" s="99">
        <f>H11-H12</f>
        <v>4.3925195932388306E-3</v>
      </c>
      <c r="I13" s="133" t="s">
        <v>92</v>
      </c>
      <c r="L13" s="140"/>
      <c r="M13" s="140"/>
    </row>
    <row r="14" spans="1:13" x14ac:dyDescent="0.25">
      <c r="A14" s="105"/>
      <c r="F14" s="141"/>
      <c r="H14" s="141"/>
      <c r="L14" s="140"/>
      <c r="M14" s="140"/>
    </row>
    <row r="15" spans="1:13" ht="15" customHeight="1" x14ac:dyDescent="0.25">
      <c r="A15" s="105"/>
      <c r="C15" s="107"/>
      <c r="D15" s="107"/>
      <c r="E15" s="108"/>
      <c r="F15" s="108"/>
      <c r="G15" s="108"/>
      <c r="H15" s="108"/>
      <c r="L15" s="140"/>
      <c r="M15" s="140"/>
    </row>
    <row r="16" spans="1:13" x14ac:dyDescent="0.25">
      <c r="A16" s="105"/>
      <c r="B16" s="142"/>
      <c r="C16" s="142"/>
      <c r="D16" s="142"/>
      <c r="E16" s="142"/>
      <c r="F16" s="142"/>
      <c r="G16" s="142"/>
      <c r="H16" s="142"/>
      <c r="L16" s="140"/>
      <c r="M16" s="140"/>
    </row>
    <row r="17" spans="1:13" x14ac:dyDescent="0.25">
      <c r="A17" s="105" t="s">
        <v>22</v>
      </c>
    </row>
    <row r="18" spans="1:13" ht="15" customHeight="1" x14ac:dyDescent="0.25">
      <c r="A18" s="143" t="s">
        <v>14</v>
      </c>
      <c r="B18" s="143" t="s">
        <v>15</v>
      </c>
      <c r="C18" s="143" t="s">
        <v>16</v>
      </c>
      <c r="D18" s="143" t="s">
        <v>17</v>
      </c>
      <c r="E18" s="143" t="s">
        <v>18</v>
      </c>
      <c r="F18" s="143" t="s">
        <v>19</v>
      </c>
      <c r="G18" s="143" t="s">
        <v>20</v>
      </c>
      <c r="H18" s="143" t="s">
        <v>106</v>
      </c>
      <c r="I18" s="143" t="s">
        <v>21</v>
      </c>
      <c r="L18" s="140"/>
      <c r="M18" s="140"/>
    </row>
    <row r="19" spans="1:13" x14ac:dyDescent="0.25">
      <c r="A19" s="144" t="s">
        <v>104</v>
      </c>
      <c r="B19" s="145">
        <v>40</v>
      </c>
      <c r="C19" s="145">
        <v>0</v>
      </c>
      <c r="D19" s="145">
        <v>0</v>
      </c>
      <c r="E19" s="145">
        <v>0</v>
      </c>
      <c r="F19" s="145">
        <v>0</v>
      </c>
      <c r="G19" s="145">
        <v>0</v>
      </c>
      <c r="H19" s="145">
        <v>0</v>
      </c>
      <c r="I19" s="145">
        <v>40</v>
      </c>
      <c r="L19" s="140"/>
      <c r="M19" s="140"/>
    </row>
    <row r="20" spans="1:13" x14ac:dyDescent="0.25">
      <c r="A20" s="144" t="s">
        <v>13</v>
      </c>
      <c r="B20" s="145">
        <v>0</v>
      </c>
      <c r="C20" s="145">
        <v>0</v>
      </c>
      <c r="D20" s="145">
        <v>0</v>
      </c>
      <c r="E20" s="145">
        <v>104215</v>
      </c>
      <c r="F20" s="145">
        <v>111122</v>
      </c>
      <c r="G20" s="145">
        <v>93455</v>
      </c>
      <c r="H20" s="145">
        <v>8360</v>
      </c>
      <c r="I20" s="145">
        <v>317152</v>
      </c>
      <c r="L20" s="140"/>
      <c r="M20" s="140"/>
    </row>
    <row r="21" spans="1:13" x14ac:dyDescent="0.25">
      <c r="A21" s="144" t="s">
        <v>12</v>
      </c>
      <c r="B21" s="145">
        <v>146973</v>
      </c>
      <c r="C21" s="145">
        <v>20916</v>
      </c>
      <c r="D21" s="145">
        <v>7539</v>
      </c>
      <c r="E21" s="145">
        <v>3509</v>
      </c>
      <c r="F21" s="145">
        <v>0</v>
      </c>
      <c r="G21" s="145">
        <v>0</v>
      </c>
      <c r="H21" s="145">
        <v>3840</v>
      </c>
      <c r="I21" s="145">
        <v>182777</v>
      </c>
      <c r="L21" s="140"/>
      <c r="M21" s="140"/>
    </row>
    <row r="22" spans="1:13" x14ac:dyDescent="0.25">
      <c r="A22" s="144" t="s">
        <v>10</v>
      </c>
      <c r="B22" s="145">
        <v>0</v>
      </c>
      <c r="C22" s="145">
        <v>0</v>
      </c>
      <c r="D22" s="145">
        <v>0</v>
      </c>
      <c r="E22" s="145">
        <v>45537</v>
      </c>
      <c r="F22" s="145">
        <v>0</v>
      </c>
      <c r="G22" s="145">
        <v>0</v>
      </c>
      <c r="H22" s="145">
        <v>0</v>
      </c>
      <c r="I22" s="145">
        <v>45537</v>
      </c>
      <c r="L22" s="140"/>
      <c r="M22" s="140"/>
    </row>
    <row r="23" spans="1:13" x14ac:dyDescent="0.25">
      <c r="A23" s="144" t="s">
        <v>11</v>
      </c>
      <c r="B23" s="145">
        <v>124</v>
      </c>
      <c r="C23" s="145">
        <v>182771</v>
      </c>
      <c r="D23" s="145">
        <v>0</v>
      </c>
      <c r="E23" s="145">
        <v>1278</v>
      </c>
      <c r="F23" s="145">
        <v>0</v>
      </c>
      <c r="G23" s="145">
        <v>0</v>
      </c>
      <c r="H23" s="145">
        <v>2191</v>
      </c>
      <c r="I23" s="145">
        <v>186364</v>
      </c>
      <c r="L23" s="140"/>
      <c r="M23" s="140"/>
    </row>
    <row r="24" spans="1:13" x14ac:dyDescent="0.25">
      <c r="A24" s="144" t="s">
        <v>9</v>
      </c>
      <c r="B24" s="145">
        <v>0</v>
      </c>
      <c r="C24" s="145">
        <v>0</v>
      </c>
      <c r="D24" s="145">
        <v>55255</v>
      </c>
      <c r="E24" s="145">
        <v>0</v>
      </c>
      <c r="F24" s="145">
        <v>0</v>
      </c>
      <c r="G24" s="145">
        <v>0</v>
      </c>
      <c r="H24" s="145">
        <v>2220</v>
      </c>
      <c r="I24" s="145">
        <v>57475</v>
      </c>
      <c r="L24" s="140"/>
      <c r="M24" s="140"/>
    </row>
    <row r="25" spans="1:13" x14ac:dyDescent="0.25">
      <c r="A25" s="146" t="s">
        <v>32</v>
      </c>
      <c r="B25" s="133">
        <f>SUM(B19:B24)</f>
        <v>147137</v>
      </c>
      <c r="C25" s="133">
        <f t="shared" ref="C25:I25" si="6">SUM(C19:C24)</f>
        <v>203687</v>
      </c>
      <c r="D25" s="133">
        <f t="shared" si="6"/>
        <v>62794</v>
      </c>
      <c r="E25" s="133">
        <f t="shared" si="6"/>
        <v>154539</v>
      </c>
      <c r="F25" s="133">
        <f t="shared" si="6"/>
        <v>111122</v>
      </c>
      <c r="G25" s="133">
        <f t="shared" si="6"/>
        <v>93455</v>
      </c>
      <c r="H25" s="133">
        <f t="shared" si="6"/>
        <v>16611</v>
      </c>
      <c r="I25" s="133">
        <f t="shared" si="6"/>
        <v>789345</v>
      </c>
    </row>
    <row r="26" spans="1:13" x14ac:dyDescent="0.25">
      <c r="A26" s="147"/>
    </row>
    <row r="27" spans="1:13" x14ac:dyDescent="0.25">
      <c r="A27" s="148"/>
      <c r="B27" s="149"/>
      <c r="C27" s="149"/>
      <c r="D27" s="149"/>
      <c r="E27" s="149"/>
      <c r="F27" s="149"/>
      <c r="G27" s="149"/>
      <c r="H27" s="149"/>
      <c r="I27" s="149"/>
      <c r="J27" s="149"/>
      <c r="K27" s="149"/>
    </row>
    <row r="29" spans="1:13" x14ac:dyDescent="0.25">
      <c r="A29" s="105" t="s">
        <v>23</v>
      </c>
    </row>
    <row r="30" spans="1:13" x14ac:dyDescent="0.25">
      <c r="A30" s="143" t="s">
        <v>14</v>
      </c>
      <c r="B30" s="143" t="s">
        <v>15</v>
      </c>
      <c r="C30" s="143" t="s">
        <v>16</v>
      </c>
      <c r="D30" s="143" t="s">
        <v>17</v>
      </c>
      <c r="E30" s="143" t="s">
        <v>18</v>
      </c>
      <c r="F30" s="143" t="s">
        <v>19</v>
      </c>
      <c r="G30" s="143" t="s">
        <v>20</v>
      </c>
      <c r="H30" s="143" t="s">
        <v>106</v>
      </c>
      <c r="I30" s="150" t="s">
        <v>21</v>
      </c>
    </row>
    <row r="31" spans="1:13" x14ac:dyDescent="0.25">
      <c r="A31" s="144" t="s">
        <v>104</v>
      </c>
      <c r="B31" s="151">
        <v>1</v>
      </c>
      <c r="C31" s="151">
        <v>0</v>
      </c>
      <c r="D31" s="151">
        <v>0</v>
      </c>
      <c r="E31" s="151">
        <v>0</v>
      </c>
      <c r="F31" s="151">
        <v>0</v>
      </c>
      <c r="G31" s="151">
        <v>0</v>
      </c>
      <c r="H31" s="151">
        <v>0</v>
      </c>
      <c r="I31" s="123">
        <f>SUM(B31:H31)</f>
        <v>1</v>
      </c>
    </row>
    <row r="32" spans="1:13" x14ac:dyDescent="0.25">
      <c r="A32" s="144" t="s">
        <v>13</v>
      </c>
      <c r="B32" s="151">
        <v>0</v>
      </c>
      <c r="C32" s="151">
        <v>0</v>
      </c>
      <c r="D32" s="151">
        <v>0</v>
      </c>
      <c r="E32" s="151">
        <v>0.32859638280698217</v>
      </c>
      <c r="F32" s="151">
        <v>0.35037458379578246</v>
      </c>
      <c r="G32" s="151">
        <v>0.29466943295328424</v>
      </c>
      <c r="H32" s="151">
        <v>2.6359600443951164E-2</v>
      </c>
      <c r="I32" s="123">
        <f t="shared" ref="I32:I34" si="7">SUM(B32:H32)</f>
        <v>0.99999999999999989</v>
      </c>
    </row>
    <row r="33" spans="1:11" x14ac:dyDescent="0.25">
      <c r="A33" s="144" t="s">
        <v>12</v>
      </c>
      <c r="B33" s="151">
        <v>0.80411102053321803</v>
      </c>
      <c r="C33" s="151">
        <v>0.11443452950863621</v>
      </c>
      <c r="D33" s="151">
        <v>4.1246984029719276E-2</v>
      </c>
      <c r="E33" s="151">
        <v>1.9198257986508149E-2</v>
      </c>
      <c r="F33" s="151">
        <v>0</v>
      </c>
      <c r="G33" s="151">
        <v>0</v>
      </c>
      <c r="H33" s="151">
        <v>2.1009207941918295E-2</v>
      </c>
      <c r="I33" s="123">
        <f t="shared" si="7"/>
        <v>0.99999999999999989</v>
      </c>
    </row>
    <row r="34" spans="1:11" x14ac:dyDescent="0.25">
      <c r="A34" s="144" t="s">
        <v>10</v>
      </c>
      <c r="B34" s="151">
        <v>0</v>
      </c>
      <c r="C34" s="151">
        <v>0</v>
      </c>
      <c r="D34" s="151">
        <v>0</v>
      </c>
      <c r="E34" s="151">
        <v>1</v>
      </c>
      <c r="F34" s="151">
        <v>0</v>
      </c>
      <c r="G34" s="151">
        <v>0</v>
      </c>
      <c r="H34" s="151">
        <v>0</v>
      </c>
      <c r="I34" s="123">
        <f t="shared" si="7"/>
        <v>1</v>
      </c>
    </row>
    <row r="35" spans="1:11" x14ac:dyDescent="0.25">
      <c r="A35" s="144" t="s">
        <v>11</v>
      </c>
      <c r="B35" s="151">
        <v>6.6536455538623342E-4</v>
      </c>
      <c r="C35" s="151">
        <v>0.98072052542336507</v>
      </c>
      <c r="D35" s="151">
        <v>0</v>
      </c>
      <c r="E35" s="151">
        <v>6.8575475950290827E-3</v>
      </c>
      <c r="F35" s="151">
        <v>0</v>
      </c>
      <c r="G35" s="151">
        <v>0</v>
      </c>
      <c r="H35" s="151">
        <v>1.1756562426219657E-2</v>
      </c>
      <c r="I35" s="123">
        <f>SUM(B35:H35)</f>
        <v>1</v>
      </c>
      <c r="J35" s="106" t="s">
        <v>100</v>
      </c>
    </row>
    <row r="36" spans="1:11" x14ac:dyDescent="0.25">
      <c r="A36" s="144" t="s">
        <v>9</v>
      </c>
      <c r="B36" s="151">
        <v>0</v>
      </c>
      <c r="C36" s="151">
        <v>0</v>
      </c>
      <c r="D36" s="151">
        <v>0.96137451065680735</v>
      </c>
      <c r="E36" s="151">
        <v>0</v>
      </c>
      <c r="F36" s="151">
        <v>0</v>
      </c>
      <c r="G36" s="151">
        <v>0</v>
      </c>
      <c r="H36" s="151">
        <v>3.8625489343192695E-2</v>
      </c>
      <c r="I36" s="123">
        <f>SUM(B36:H36)</f>
        <v>1</v>
      </c>
    </row>
    <row r="37" spans="1:11" x14ac:dyDescent="0.25">
      <c r="A37" s="146" t="s">
        <v>32</v>
      </c>
      <c r="B37" s="99">
        <f>SUM(B31:B36)</f>
        <v>1.8047763850886043</v>
      </c>
      <c r="C37" s="99">
        <f t="shared" ref="C37:G37" si="8">SUM(C31:C36)</f>
        <v>1.0951550549320013</v>
      </c>
      <c r="D37" s="99">
        <f t="shared" si="8"/>
        <v>1.0026214946865266</v>
      </c>
      <c r="E37" s="99">
        <f t="shared" si="8"/>
        <v>1.3546521883885192</v>
      </c>
      <c r="F37" s="99">
        <f t="shared" si="8"/>
        <v>0.35037458379578246</v>
      </c>
      <c r="G37" s="99">
        <f t="shared" si="8"/>
        <v>0.29466943295328424</v>
      </c>
      <c r="H37" s="99">
        <f>SUM(H31:H36)</f>
        <v>9.775086015528181E-2</v>
      </c>
      <c r="I37" s="99">
        <f>SUM(B37:H37)</f>
        <v>6.0000000000000009</v>
      </c>
    </row>
    <row r="38" spans="1:11" x14ac:dyDescent="0.25">
      <c r="A38" s="152"/>
      <c r="B38" s="109"/>
      <c r="C38" s="109"/>
      <c r="D38" s="109"/>
      <c r="E38" s="109"/>
      <c r="F38" s="109"/>
      <c r="G38" s="109" t="s">
        <v>100</v>
      </c>
      <c r="H38" s="109"/>
      <c r="I38" s="109"/>
    </row>
    <row r="39" spans="1:11" x14ac:dyDescent="0.25">
      <c r="A39" s="148"/>
      <c r="B39" s="149"/>
      <c r="C39" s="149"/>
      <c r="D39" s="149"/>
      <c r="E39" s="149"/>
      <c r="F39" s="149"/>
      <c r="G39" s="149"/>
      <c r="H39" s="149"/>
      <c r="I39" s="149"/>
      <c r="J39" s="149"/>
      <c r="K39" s="149"/>
    </row>
    <row r="40" spans="1:11" x14ac:dyDescent="0.25">
      <c r="A40" s="148"/>
      <c r="B40" s="149"/>
      <c r="C40" s="149"/>
      <c r="D40" s="149"/>
      <c r="E40" s="149"/>
      <c r="F40" s="149"/>
      <c r="G40" s="149"/>
      <c r="H40" s="149"/>
      <c r="I40" s="149"/>
      <c r="J40" s="106" t="s">
        <v>100</v>
      </c>
    </row>
    <row r="41" spans="1:11" x14ac:dyDescent="0.25">
      <c r="J41" s="109"/>
    </row>
    <row r="42" spans="1:11" x14ac:dyDescent="0.25">
      <c r="A42" s="105" t="s">
        <v>117</v>
      </c>
    </row>
    <row r="43" spans="1:11" ht="36.75" customHeight="1" x14ac:dyDescent="0.25">
      <c r="A43" s="153" t="s">
        <v>1</v>
      </c>
      <c r="B43" s="153" t="s">
        <v>2</v>
      </c>
      <c r="C43" s="153" t="s">
        <v>3</v>
      </c>
      <c r="D43" s="153" t="s">
        <v>4</v>
      </c>
      <c r="E43" s="153" t="s">
        <v>0</v>
      </c>
      <c r="F43" s="153" t="s">
        <v>5</v>
      </c>
      <c r="G43" s="153" t="s">
        <v>6</v>
      </c>
      <c r="H43" s="153" t="s">
        <v>7</v>
      </c>
      <c r="I43" s="153" t="s">
        <v>33</v>
      </c>
      <c r="J43" s="153" t="s">
        <v>96</v>
      </c>
      <c r="K43" s="153" t="s">
        <v>8</v>
      </c>
    </row>
    <row r="44" spans="1:11" x14ac:dyDescent="0.25">
      <c r="A44" s="154" t="s">
        <v>104</v>
      </c>
      <c r="B44" s="155">
        <v>1</v>
      </c>
      <c r="C44" s="156">
        <v>8.4998884858650001</v>
      </c>
      <c r="D44" s="156">
        <v>2.61</v>
      </c>
      <c r="E44" s="156">
        <v>18258.014730445069</v>
      </c>
      <c r="F44" s="155">
        <v>1</v>
      </c>
      <c r="G44" s="156">
        <v>10231.99</v>
      </c>
      <c r="H44" s="156">
        <v>10231.9853515625</v>
      </c>
      <c r="I44" s="156">
        <v>0</v>
      </c>
      <c r="J44" s="156">
        <v>7736.2</v>
      </c>
      <c r="K44" s="156">
        <v>20753.800082007569</v>
      </c>
    </row>
    <row r="45" spans="1:11" x14ac:dyDescent="0.25">
      <c r="A45" s="154" t="s">
        <v>9</v>
      </c>
      <c r="B45" s="155">
        <v>743</v>
      </c>
      <c r="C45" s="156">
        <v>8.4998884858650001</v>
      </c>
      <c r="D45" s="156">
        <v>2.72</v>
      </c>
      <c r="E45" s="156">
        <v>14137440.352810236</v>
      </c>
      <c r="F45" s="155">
        <v>626</v>
      </c>
      <c r="G45" s="156">
        <v>1548.181</v>
      </c>
      <c r="H45" s="156">
        <v>969161.17211914063</v>
      </c>
      <c r="I45" s="156">
        <v>338052.47</v>
      </c>
      <c r="J45" s="156">
        <v>12686.13</v>
      </c>
      <c r="K45" s="156">
        <v>15431967.864929376</v>
      </c>
    </row>
    <row r="46" spans="1:11" x14ac:dyDescent="0.25">
      <c r="A46" s="154" t="s">
        <v>10</v>
      </c>
      <c r="B46" s="155">
        <v>512</v>
      </c>
      <c r="C46" s="156">
        <v>3.9999475227599999</v>
      </c>
      <c r="D46" s="156">
        <v>2.67</v>
      </c>
      <c r="E46" s="156">
        <v>4500236.7678179452</v>
      </c>
      <c r="F46" s="155">
        <v>776</v>
      </c>
      <c r="G46" s="156">
        <v>1091.9280000000001</v>
      </c>
      <c r="H46" s="156">
        <v>847335.921875</v>
      </c>
      <c r="I46" s="156">
        <v>715405.39970443363</v>
      </c>
      <c r="J46" s="156">
        <v>254872.56</v>
      </c>
      <c r="K46" s="156">
        <v>5808105.5293973796</v>
      </c>
    </row>
    <row r="47" spans="1:11" x14ac:dyDescent="0.25">
      <c r="A47" s="154" t="s">
        <v>11</v>
      </c>
      <c r="B47" s="155">
        <v>778</v>
      </c>
      <c r="C47" s="156">
        <v>8.4998884858650001</v>
      </c>
      <c r="D47" s="156">
        <v>1.66</v>
      </c>
      <c r="E47" s="156">
        <v>9034429.6312989984</v>
      </c>
      <c r="F47" s="155">
        <v>776</v>
      </c>
      <c r="G47" s="156">
        <v>2460.482</v>
      </c>
      <c r="H47" s="156">
        <v>1909334.359375</v>
      </c>
      <c r="I47" s="156">
        <v>2802715.75</v>
      </c>
      <c r="J47" s="156">
        <v>133987.49</v>
      </c>
      <c r="K47" s="156">
        <v>13612492.250673998</v>
      </c>
    </row>
    <row r="48" spans="1:11" x14ac:dyDescent="0.25">
      <c r="A48" s="154" t="s">
        <v>13</v>
      </c>
      <c r="B48" s="155">
        <v>2308</v>
      </c>
      <c r="C48" s="156">
        <v>6.9999081648299999</v>
      </c>
      <c r="D48" s="156">
        <v>1.77</v>
      </c>
      <c r="E48" s="156">
        <v>23534297.74859304</v>
      </c>
      <c r="F48" s="155">
        <v>2203</v>
      </c>
      <c r="G48" s="156">
        <v>1155.4190000000001</v>
      </c>
      <c r="H48" s="156">
        <v>2545387.6676025391</v>
      </c>
      <c r="I48" s="156">
        <v>2835144.7402955666</v>
      </c>
      <c r="J48" s="156">
        <v>611818</v>
      </c>
      <c r="K48" s="156">
        <v>28303012.156491145</v>
      </c>
    </row>
    <row r="49" spans="1:11" x14ac:dyDescent="0.25">
      <c r="A49" s="154" t="s">
        <v>12</v>
      </c>
      <c r="B49" s="155">
        <v>1444</v>
      </c>
      <c r="C49" s="156">
        <v>8.4998884858650001</v>
      </c>
      <c r="D49" s="156">
        <v>2.61</v>
      </c>
      <c r="E49" s="156">
        <v>26364573.270762678</v>
      </c>
      <c r="F49" s="155">
        <v>3881</v>
      </c>
      <c r="G49" s="156">
        <v>10231.99</v>
      </c>
      <c r="H49" s="156">
        <v>39710335.149414063</v>
      </c>
      <c r="I49" s="156">
        <v>84360620.879999995</v>
      </c>
      <c r="J49" s="156">
        <v>693813.69</v>
      </c>
      <c r="K49" s="156">
        <v>149741715.61017674</v>
      </c>
    </row>
    <row r="50" spans="1:11" x14ac:dyDescent="0.25">
      <c r="A50" s="146" t="s">
        <v>32</v>
      </c>
      <c r="B50" s="133">
        <f>SUM(B44:B49)</f>
        <v>5786</v>
      </c>
      <c r="C50" s="157" t="s">
        <v>153</v>
      </c>
      <c r="D50" s="157"/>
      <c r="E50" s="99">
        <f>SUM(E44:E49)</f>
        <v>77589235.786013335</v>
      </c>
      <c r="F50" s="133">
        <f>SUM(F44:F49)</f>
        <v>8263</v>
      </c>
      <c r="G50" s="120"/>
      <c r="H50" s="99">
        <f>SUM(H44:H49)</f>
        <v>45991786.255737305</v>
      </c>
      <c r="I50" s="99">
        <f>SUM(I44:I49)</f>
        <v>91051939.239999995</v>
      </c>
      <c r="J50" s="99">
        <f>SUM(J44:J49)</f>
        <v>1714914.0699999998</v>
      </c>
      <c r="K50" s="99">
        <f>SUM(K44:K49)</f>
        <v>212918047.21175066</v>
      </c>
    </row>
    <row r="51" spans="1:11" x14ac:dyDescent="0.25">
      <c r="C51" s="157" t="s">
        <v>154</v>
      </c>
      <c r="D51" s="157"/>
      <c r="E51" s="99">
        <f>F12</f>
        <v>77589237</v>
      </c>
    </row>
    <row r="52" spans="1:11" x14ac:dyDescent="0.25">
      <c r="C52" s="157" t="s">
        <v>92</v>
      </c>
      <c r="D52" s="157"/>
      <c r="E52" s="99">
        <f>E50-E51</f>
        <v>-1.2139866650104523</v>
      </c>
      <c r="H52" s="109"/>
    </row>
    <row r="55" spans="1:11" x14ac:dyDescent="0.25">
      <c r="A55" s="148"/>
      <c r="B55" s="149"/>
      <c r="C55" s="149"/>
      <c r="D55" s="149"/>
      <c r="E55" s="149"/>
      <c r="F55" s="149"/>
      <c r="G55" s="149"/>
      <c r="H55" s="149"/>
      <c r="I55" s="149"/>
      <c r="J55" s="149"/>
      <c r="K55" s="149"/>
    </row>
    <row r="56" spans="1:11" x14ac:dyDescent="0.25">
      <c r="A56" s="100" t="s">
        <v>126</v>
      </c>
      <c r="J56" s="163"/>
      <c r="K56" s="163"/>
    </row>
    <row r="57" spans="1:11" x14ac:dyDescent="0.25">
      <c r="J57" s="163"/>
      <c r="K57" s="163"/>
    </row>
    <row r="58" spans="1:11" ht="45" x14ac:dyDescent="0.25">
      <c r="A58" s="164" t="s">
        <v>127</v>
      </c>
      <c r="B58" s="101" t="s">
        <v>128</v>
      </c>
      <c r="C58" s="101" t="s">
        <v>129</v>
      </c>
      <c r="D58" s="101" t="s">
        <v>130</v>
      </c>
      <c r="E58" s="101" t="s">
        <v>131</v>
      </c>
      <c r="F58" s="101" t="s">
        <v>132</v>
      </c>
      <c r="J58" s="163"/>
      <c r="K58" s="163"/>
    </row>
    <row r="59" spans="1:11" x14ac:dyDescent="0.25">
      <c r="A59" s="133" t="s">
        <v>15</v>
      </c>
      <c r="B59" s="133">
        <v>938</v>
      </c>
      <c r="C59" s="162">
        <v>51049925</v>
      </c>
      <c r="D59" s="99">
        <f>C59/B59</f>
        <v>54424.227078891257</v>
      </c>
      <c r="E59" s="133">
        <v>4</v>
      </c>
      <c r="F59" s="99">
        <f>E59*D59</f>
        <v>217696.90831556503</v>
      </c>
      <c r="J59" s="163"/>
      <c r="K59" s="163"/>
    </row>
    <row r="60" spans="1:11" x14ac:dyDescent="0.25">
      <c r="A60" s="133" t="s">
        <v>16</v>
      </c>
      <c r="B60" s="133">
        <v>432</v>
      </c>
      <c r="C60" s="162">
        <v>25198782</v>
      </c>
      <c r="D60" s="99">
        <f t="shared" ref="D60:D65" si="9">C60/B60</f>
        <v>58330.513888888891</v>
      </c>
      <c r="E60" s="133">
        <v>1</v>
      </c>
      <c r="F60" s="99">
        <f t="shared" ref="F60:F64" si="10">E60*D60</f>
        <v>58330.513888888891</v>
      </c>
      <c r="J60" s="163"/>
      <c r="K60" s="163"/>
    </row>
    <row r="61" spans="1:11" x14ac:dyDescent="0.25">
      <c r="A61" s="133" t="s">
        <v>17</v>
      </c>
      <c r="B61" s="133">
        <v>217</v>
      </c>
      <c r="C61" s="162">
        <v>11566496</v>
      </c>
      <c r="D61" s="99">
        <f t="shared" si="9"/>
        <v>53301.82488479263</v>
      </c>
      <c r="E61" s="133">
        <v>1</v>
      </c>
      <c r="F61" s="99">
        <f t="shared" si="10"/>
        <v>53301.82488479263</v>
      </c>
      <c r="J61" s="163"/>
      <c r="K61" s="163"/>
    </row>
    <row r="62" spans="1:11" x14ac:dyDescent="0.25">
      <c r="A62" s="133" t="s">
        <v>18</v>
      </c>
      <c r="B62" s="133">
        <v>226</v>
      </c>
      <c r="C62" s="162">
        <v>12304144</v>
      </c>
      <c r="D62" s="99">
        <f t="shared" si="9"/>
        <v>54443.115044247788</v>
      </c>
      <c r="E62" s="133">
        <v>1</v>
      </c>
      <c r="F62" s="99">
        <f t="shared" si="10"/>
        <v>54443.115044247788</v>
      </c>
      <c r="J62" s="163"/>
      <c r="K62" s="163"/>
    </row>
    <row r="63" spans="1:11" x14ac:dyDescent="0.25">
      <c r="A63" s="133" t="s">
        <v>133</v>
      </c>
      <c r="B63" s="133">
        <v>0</v>
      </c>
      <c r="C63" s="165" t="s">
        <v>134</v>
      </c>
      <c r="D63" s="99">
        <f>D61*0.8</f>
        <v>42641.459907834105</v>
      </c>
      <c r="E63" s="133">
        <v>1</v>
      </c>
      <c r="F63" s="99">
        <f t="shared" si="10"/>
        <v>42641.459907834105</v>
      </c>
      <c r="J63" s="163"/>
      <c r="K63" s="163"/>
    </row>
    <row r="64" spans="1:11" x14ac:dyDescent="0.25">
      <c r="A64" s="133" t="s">
        <v>135</v>
      </c>
      <c r="B64" s="133">
        <v>0</v>
      </c>
      <c r="C64" s="165" t="s">
        <v>136</v>
      </c>
      <c r="D64" s="99">
        <f>D61*0.6</f>
        <v>31981.094930875577</v>
      </c>
      <c r="E64" s="133">
        <v>1</v>
      </c>
      <c r="F64" s="99">
        <f t="shared" si="10"/>
        <v>31981.094930875577</v>
      </c>
      <c r="J64" s="163"/>
      <c r="K64" s="163"/>
    </row>
    <row r="65" spans="1:13" x14ac:dyDescent="0.25">
      <c r="A65" s="102" t="s">
        <v>124</v>
      </c>
      <c r="B65" s="133">
        <f>E65</f>
        <v>9</v>
      </c>
      <c r="C65" s="162">
        <v>458357</v>
      </c>
      <c r="D65" s="99">
        <f t="shared" si="9"/>
        <v>50928.555555555555</v>
      </c>
      <c r="E65" s="133">
        <f>SUM(E59:E64)</f>
        <v>9</v>
      </c>
      <c r="F65" s="166">
        <f>SUM(F59:F64)</f>
        <v>458394.916972204</v>
      </c>
      <c r="G65" s="103" t="s">
        <v>137</v>
      </c>
      <c r="H65" s="120"/>
      <c r="J65" s="163"/>
      <c r="K65" s="163"/>
    </row>
    <row r="66" spans="1:13" x14ac:dyDescent="0.25">
      <c r="J66" s="163"/>
      <c r="K66" s="163"/>
    </row>
    <row r="67" spans="1:13" x14ac:dyDescent="0.25">
      <c r="A67" s="167" t="s">
        <v>155</v>
      </c>
      <c r="J67" s="163"/>
      <c r="K67" s="163"/>
    </row>
    <row r="68" spans="1:13" x14ac:dyDescent="0.25">
      <c r="A68" s="100" t="s">
        <v>138</v>
      </c>
      <c r="J68" s="163"/>
      <c r="K68" s="163"/>
    </row>
    <row r="69" spans="1:13" x14ac:dyDescent="0.25">
      <c r="A69" s="106" t="s">
        <v>139</v>
      </c>
      <c r="J69" s="163"/>
      <c r="K69" s="163"/>
    </row>
    <row r="70" spans="1:13" x14ac:dyDescent="0.25">
      <c r="A70" s="106" t="s">
        <v>140</v>
      </c>
      <c r="J70" s="163"/>
      <c r="K70" s="163"/>
    </row>
    <row r="71" spans="1:13" x14ac:dyDescent="0.25">
      <c r="A71" s="106" t="s">
        <v>141</v>
      </c>
      <c r="J71" s="163"/>
      <c r="K71" s="163"/>
    </row>
    <row r="72" spans="1:13" x14ac:dyDescent="0.25">
      <c r="A72" s="163"/>
      <c r="B72" s="163"/>
      <c r="C72" s="163"/>
      <c r="D72" s="163"/>
      <c r="E72" s="163"/>
      <c r="F72" s="163"/>
      <c r="G72" s="163"/>
      <c r="H72" s="163"/>
      <c r="I72" s="163"/>
      <c r="J72" s="163"/>
      <c r="K72" s="163"/>
    </row>
    <row r="73" spans="1:13" x14ac:dyDescent="0.25">
      <c r="A73" s="163"/>
      <c r="B73" s="163"/>
      <c r="C73" s="163"/>
      <c r="D73" s="163"/>
      <c r="E73" s="163"/>
      <c r="F73" s="163"/>
      <c r="G73" s="163"/>
      <c r="H73" s="163"/>
      <c r="I73" s="163"/>
      <c r="J73" s="163"/>
      <c r="K73" s="163"/>
    </row>
    <row r="74" spans="1:13" x14ac:dyDescent="0.25">
      <c r="A74" s="163"/>
      <c r="B74" s="163"/>
      <c r="C74" s="163"/>
      <c r="D74" s="163"/>
      <c r="E74" s="163"/>
      <c r="F74" s="163"/>
      <c r="G74" s="163"/>
      <c r="H74" s="163"/>
      <c r="I74" s="163"/>
      <c r="J74" s="163"/>
      <c r="K74" s="163"/>
    </row>
    <row r="75" spans="1:13" ht="18.75" x14ac:dyDescent="0.3">
      <c r="A75" s="168" t="s">
        <v>142</v>
      </c>
    </row>
    <row r="76" spans="1:13" ht="75" x14ac:dyDescent="0.25">
      <c r="A76" s="153" t="s">
        <v>1</v>
      </c>
      <c r="B76" s="153" t="s">
        <v>34</v>
      </c>
      <c r="C76" s="153" t="s">
        <v>24</v>
      </c>
      <c r="D76" s="153" t="s">
        <v>25</v>
      </c>
      <c r="E76" s="153" t="s">
        <v>26</v>
      </c>
      <c r="F76" s="153" t="s">
        <v>27</v>
      </c>
      <c r="G76" s="153" t="s">
        <v>28</v>
      </c>
      <c r="H76" s="153" t="s">
        <v>29</v>
      </c>
      <c r="I76" s="153" t="s">
        <v>30</v>
      </c>
      <c r="J76" s="153" t="s">
        <v>31</v>
      </c>
      <c r="K76" s="153" t="s">
        <v>107</v>
      </c>
      <c r="L76" s="153" t="s">
        <v>8</v>
      </c>
      <c r="M76" s="153" t="s">
        <v>143</v>
      </c>
    </row>
    <row r="77" spans="1:13" x14ac:dyDescent="0.25">
      <c r="A77" s="144" t="s">
        <v>104</v>
      </c>
      <c r="B77" s="151">
        <v>20753.800082007569</v>
      </c>
      <c r="C77" s="151">
        <v>75</v>
      </c>
      <c r="D77" s="151">
        <v>15565.350061505676</v>
      </c>
      <c r="E77" s="151">
        <v>15565.350061505676</v>
      </c>
      <c r="F77" s="151">
        <v>0</v>
      </c>
      <c r="G77" s="151">
        <v>0</v>
      </c>
      <c r="H77" s="151">
        <v>0</v>
      </c>
      <c r="I77" s="151">
        <v>0</v>
      </c>
      <c r="J77" s="151">
        <v>0</v>
      </c>
      <c r="K77" s="151">
        <v>0</v>
      </c>
      <c r="L77" s="151">
        <v>15565.350061505676</v>
      </c>
      <c r="M77" s="120"/>
    </row>
    <row r="78" spans="1:13" x14ac:dyDescent="0.25">
      <c r="A78" s="144" t="s">
        <v>9</v>
      </c>
      <c r="B78" s="151">
        <v>15431967.864929376</v>
      </c>
      <c r="C78" s="151">
        <v>75</v>
      </c>
      <c r="D78" s="151">
        <v>11573975.898697034</v>
      </c>
      <c r="E78" s="151">
        <v>0</v>
      </c>
      <c r="F78" s="151">
        <v>0</v>
      </c>
      <c r="G78" s="151">
        <v>11126925.415963542</v>
      </c>
      <c r="H78" s="151">
        <v>0</v>
      </c>
      <c r="I78" s="151">
        <v>0</v>
      </c>
      <c r="J78" s="151">
        <v>0</v>
      </c>
      <c r="K78" s="151">
        <v>447050.48273349134</v>
      </c>
      <c r="L78" s="151">
        <v>11573975.898697034</v>
      </c>
      <c r="M78" s="120"/>
    </row>
    <row r="79" spans="1:13" x14ac:dyDescent="0.25">
      <c r="A79" s="144" t="s">
        <v>10</v>
      </c>
      <c r="B79" s="151">
        <v>5808105.5293973796</v>
      </c>
      <c r="C79" s="151">
        <v>85</v>
      </c>
      <c r="D79" s="151">
        <v>4936889.6999877729</v>
      </c>
      <c r="E79" s="151">
        <v>0</v>
      </c>
      <c r="F79" s="151">
        <v>0</v>
      </c>
      <c r="G79" s="151">
        <v>0</v>
      </c>
      <c r="H79" s="151">
        <v>4936889.6999877729</v>
      </c>
      <c r="I79" s="151">
        <v>0</v>
      </c>
      <c r="J79" s="151">
        <v>0</v>
      </c>
      <c r="K79" s="151">
        <v>0</v>
      </c>
      <c r="L79" s="151">
        <v>4936889.6999877729</v>
      </c>
      <c r="M79" s="120"/>
    </row>
    <row r="80" spans="1:13" x14ac:dyDescent="0.25">
      <c r="A80" s="144" t="s">
        <v>11</v>
      </c>
      <c r="B80" s="151">
        <v>13612492.250673998</v>
      </c>
      <c r="C80" s="151">
        <v>100</v>
      </c>
      <c r="D80" s="151">
        <v>13612492.250673998</v>
      </c>
      <c r="E80" s="151">
        <v>9057.2698540682522</v>
      </c>
      <c r="F80" s="151">
        <v>13350050.552402489</v>
      </c>
      <c r="G80" s="151">
        <v>0</v>
      </c>
      <c r="H80" s="151">
        <v>93348.313495961498</v>
      </c>
      <c r="I80" s="151">
        <v>0</v>
      </c>
      <c r="J80" s="151">
        <v>0</v>
      </c>
      <c r="K80" s="151">
        <v>160036.11492148018</v>
      </c>
      <c r="L80" s="151">
        <v>13612492.250674</v>
      </c>
      <c r="M80" s="120"/>
    </row>
    <row r="81" spans="1:13" x14ac:dyDescent="0.25">
      <c r="A81" s="144" t="s">
        <v>13</v>
      </c>
      <c r="B81" s="151">
        <v>28303012.156491145</v>
      </c>
      <c r="C81" s="151">
        <v>80</v>
      </c>
      <c r="D81" s="151">
        <v>22642409.725192919</v>
      </c>
      <c r="E81" s="151">
        <v>0</v>
      </c>
      <c r="F81" s="151">
        <v>0</v>
      </c>
      <c r="G81" s="151">
        <v>0</v>
      </c>
      <c r="H81" s="151">
        <v>7440213.9337320281</v>
      </c>
      <c r="I81" s="151">
        <v>7933324.8835980464</v>
      </c>
      <c r="J81" s="151">
        <v>6672026.0344185261</v>
      </c>
      <c r="K81" s="151">
        <v>596844.87344431947</v>
      </c>
      <c r="L81" s="151">
        <v>22642409.725192919</v>
      </c>
      <c r="M81" s="120"/>
    </row>
    <row r="82" spans="1:13" x14ac:dyDescent="0.25">
      <c r="A82" s="144" t="s">
        <v>12</v>
      </c>
      <c r="B82" s="151">
        <v>149741715.61017674</v>
      </c>
      <c r="C82" s="151">
        <v>75</v>
      </c>
      <c r="D82" s="151">
        <v>112306286.70763256</v>
      </c>
      <c r="E82" s="151">
        <v>90306722.816770598</v>
      </c>
      <c r="F82" s="151">
        <v>12851717.080249935</v>
      </c>
      <c r="G82" s="151">
        <v>4632295.6142667942</v>
      </c>
      <c r="H82" s="151">
        <v>2156085.0657198806</v>
      </c>
      <c r="I82" s="151">
        <v>0</v>
      </c>
      <c r="J82" s="151">
        <v>0</v>
      </c>
      <c r="K82" s="151">
        <v>2359466.1306253471</v>
      </c>
      <c r="L82" s="151">
        <v>112306286.70763257</v>
      </c>
      <c r="M82" s="120"/>
    </row>
    <row r="83" spans="1:13" x14ac:dyDescent="0.25">
      <c r="A83" s="160" t="s">
        <v>86</v>
      </c>
      <c r="B83" s="99">
        <f>SUM(B77:B82)</f>
        <v>212918047.21175066</v>
      </c>
      <c r="C83" s="120"/>
      <c r="D83" s="99">
        <f>SUM(D77:D82)</f>
        <v>165087619.63224578</v>
      </c>
      <c r="E83" s="99">
        <f t="shared" ref="E83:L83" si="11">SUM(E77:E82)</f>
        <v>90331345.436686173</v>
      </c>
      <c r="F83" s="99">
        <f t="shared" si="11"/>
        <v>26201767.632652424</v>
      </c>
      <c r="G83" s="99">
        <f t="shared" si="11"/>
        <v>15759221.030230336</v>
      </c>
      <c r="H83" s="99">
        <f t="shared" si="11"/>
        <v>14626537.012935642</v>
      </c>
      <c r="I83" s="99">
        <f t="shared" si="11"/>
        <v>7933324.8835980464</v>
      </c>
      <c r="J83" s="99">
        <f t="shared" si="11"/>
        <v>6672026.0344185261</v>
      </c>
      <c r="K83" s="99">
        <f t="shared" si="11"/>
        <v>3563397.6017246381</v>
      </c>
      <c r="L83" s="99">
        <f t="shared" si="11"/>
        <v>165087619.63224581</v>
      </c>
      <c r="M83" s="99">
        <f>F65</f>
        <v>458394.916972204</v>
      </c>
    </row>
    <row r="84" spans="1:13" x14ac:dyDescent="0.25">
      <c r="A84" s="158" t="s">
        <v>87</v>
      </c>
      <c r="B84" s="159">
        <f>D83</f>
        <v>165087619.63224578</v>
      </c>
      <c r="C84" s="120"/>
      <c r="D84" s="120"/>
      <c r="E84" s="120"/>
      <c r="F84" s="120"/>
      <c r="G84" s="120"/>
      <c r="H84" s="120"/>
      <c r="I84" s="120"/>
      <c r="J84" s="120"/>
      <c r="K84" s="120"/>
      <c r="L84" s="175"/>
      <c r="M84" s="120"/>
    </row>
    <row r="85" spans="1:13" x14ac:dyDescent="0.25">
      <c r="A85" s="160" t="s">
        <v>152</v>
      </c>
      <c r="B85" s="169">
        <f>L86</f>
        <v>0</v>
      </c>
      <c r="C85" s="120"/>
      <c r="D85" s="123"/>
      <c r="E85" s="120"/>
      <c r="F85" s="120"/>
      <c r="G85" s="120"/>
      <c r="H85" s="120"/>
      <c r="I85" s="120"/>
      <c r="J85" s="120"/>
      <c r="K85" s="120"/>
      <c r="L85" s="115"/>
      <c r="M85" s="120"/>
    </row>
    <row r="86" spans="1:13" x14ac:dyDescent="0.25">
      <c r="A86" s="161" t="s">
        <v>90</v>
      </c>
      <c r="B86" s="99">
        <f>B84-B85</f>
        <v>165087619.63224578</v>
      </c>
      <c r="C86" s="176"/>
      <c r="D86" s="176"/>
      <c r="E86" s="170"/>
      <c r="F86" s="170"/>
      <c r="G86" s="170"/>
      <c r="H86" s="170"/>
      <c r="I86" s="170"/>
      <c r="J86" s="170"/>
      <c r="K86" s="170"/>
      <c r="L86" s="99"/>
      <c r="M86" s="162"/>
    </row>
    <row r="87" spans="1:13" x14ac:dyDescent="0.25">
      <c r="A87" s="160" t="s">
        <v>88</v>
      </c>
      <c r="B87" s="99">
        <f>B83-B84</f>
        <v>47830427.579504877</v>
      </c>
      <c r="C87" s="176"/>
      <c r="D87" s="176"/>
      <c r="E87" s="99"/>
      <c r="F87" s="99"/>
      <c r="G87" s="99"/>
      <c r="H87" s="99"/>
      <c r="I87" s="99"/>
      <c r="J87" s="99"/>
      <c r="K87" s="99"/>
      <c r="L87" s="171"/>
      <c r="M87" s="171"/>
    </row>
    <row r="88" spans="1:13" ht="14.45" customHeight="1" x14ac:dyDescent="0.25">
      <c r="A88" s="133" t="s">
        <v>89</v>
      </c>
      <c r="B88" s="99">
        <f>B86+B87</f>
        <v>212918047.21175066</v>
      </c>
      <c r="C88" s="176"/>
      <c r="D88" s="176"/>
      <c r="E88" s="99"/>
      <c r="F88" s="99"/>
      <c r="G88" s="99"/>
      <c r="H88" s="99"/>
      <c r="I88" s="99"/>
      <c r="J88" s="99"/>
      <c r="K88" s="99"/>
      <c r="L88" s="99"/>
      <c r="M88" s="172"/>
    </row>
    <row r="89" spans="1:13" ht="60" x14ac:dyDescent="0.25">
      <c r="A89" s="161" t="s">
        <v>105</v>
      </c>
      <c r="B89" s="133">
        <v>23339033</v>
      </c>
      <c r="C89" s="176"/>
      <c r="D89" s="176"/>
      <c r="E89" s="104"/>
      <c r="F89" s="104"/>
      <c r="G89" s="104"/>
      <c r="H89" s="104"/>
      <c r="I89" s="104"/>
      <c r="J89" s="104"/>
      <c r="K89" s="104"/>
      <c r="L89" s="104"/>
      <c r="M89" s="173"/>
    </row>
    <row r="90" spans="1:13" ht="14.45" customHeight="1" x14ac:dyDescent="0.25">
      <c r="A90" s="99" t="s">
        <v>91</v>
      </c>
      <c r="B90" s="99">
        <f>B88-B89</f>
        <v>189579014.21175066</v>
      </c>
      <c r="C90" s="120"/>
      <c r="D90" s="120"/>
      <c r="E90" s="120"/>
      <c r="F90" s="164"/>
      <c r="G90" s="120"/>
      <c r="H90" s="120"/>
      <c r="I90" s="120"/>
      <c r="J90" s="120"/>
      <c r="K90" s="120"/>
      <c r="L90" s="175"/>
      <c r="M90" s="164"/>
    </row>
    <row r="91" spans="1:13" x14ac:dyDescent="0.25">
      <c r="M91" s="174"/>
    </row>
    <row r="92" spans="1:13" x14ac:dyDescent="0.25">
      <c r="A92" s="105"/>
      <c r="M92" s="174"/>
    </row>
    <row r="93" spans="1:13" x14ac:dyDescent="0.25">
      <c r="M93" s="174"/>
    </row>
    <row r="94" spans="1:13" x14ac:dyDescent="0.25">
      <c r="M94" s="174"/>
    </row>
    <row r="95" spans="1:13" x14ac:dyDescent="0.25">
      <c r="M95" s="174"/>
    </row>
  </sheetData>
  <mergeCells count="10">
    <mergeCell ref="A55:K55"/>
    <mergeCell ref="L2:M3"/>
    <mergeCell ref="F3:H3"/>
    <mergeCell ref="A40:I40"/>
    <mergeCell ref="C50:D50"/>
    <mergeCell ref="C51:D51"/>
    <mergeCell ref="C52:D52"/>
    <mergeCell ref="E15:H15"/>
    <mergeCell ref="A27:K27"/>
    <mergeCell ref="A39:K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T59"/>
  <sheetViews>
    <sheetView tabSelected="1" zoomScale="115" zoomScaleNormal="115" workbookViewId="0">
      <selection activeCell="H45" sqref="H45"/>
    </sheetView>
  </sheetViews>
  <sheetFormatPr defaultRowHeight="15" x14ac:dyDescent="0.25"/>
  <cols>
    <col min="1" max="1" width="20.7109375" customWidth="1"/>
    <col min="2" max="2" width="27.5703125" customWidth="1"/>
    <col min="3" max="3" width="16.28515625" customWidth="1"/>
    <col min="4" max="4" width="28.7109375" customWidth="1"/>
    <col min="5" max="5" width="20" customWidth="1"/>
    <col min="6" max="6" width="15.28515625" customWidth="1"/>
    <col min="7" max="7" width="17.85546875" customWidth="1"/>
    <col min="8" max="8" width="19.5703125" customWidth="1"/>
    <col min="9" max="9" width="14.5703125" customWidth="1"/>
    <col min="10" max="10" width="15.7109375" customWidth="1"/>
    <col min="11" max="12" width="14.85546875" customWidth="1"/>
    <col min="13" max="13" width="13.28515625" customWidth="1"/>
    <col min="14" max="14" width="16" customWidth="1"/>
    <col min="20" max="20" width="23.28515625" customWidth="1"/>
  </cols>
  <sheetData>
    <row r="1" spans="1:20" x14ac:dyDescent="0.25">
      <c r="A1" s="28" t="s">
        <v>156</v>
      </c>
    </row>
    <row r="2" spans="1:20" ht="18.75" x14ac:dyDescent="0.3">
      <c r="A2" s="91" t="s">
        <v>122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pans="1:20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20" ht="135" x14ac:dyDescent="0.25">
      <c r="A4" s="56" t="s">
        <v>122</v>
      </c>
      <c r="B4" s="5" t="s">
        <v>36</v>
      </c>
      <c r="C4" s="5" t="s">
        <v>115</v>
      </c>
      <c r="D4" s="4" t="s">
        <v>123</v>
      </c>
      <c r="E4" s="57" t="s">
        <v>37</v>
      </c>
      <c r="F4" s="45" t="s">
        <v>15</v>
      </c>
      <c r="G4" s="45" t="s">
        <v>16</v>
      </c>
      <c r="H4" s="45" t="s">
        <v>17</v>
      </c>
      <c r="I4" s="45" t="s">
        <v>18</v>
      </c>
      <c r="J4" s="45" t="s">
        <v>106</v>
      </c>
      <c r="K4" s="45" t="s">
        <v>38</v>
      </c>
      <c r="L4" s="45" t="s">
        <v>40</v>
      </c>
      <c r="M4" s="45" t="s">
        <v>124</v>
      </c>
      <c r="N4" s="57" t="s">
        <v>41</v>
      </c>
      <c r="O4" s="57" t="s">
        <v>42</v>
      </c>
      <c r="P4" s="57" t="s">
        <v>43</v>
      </c>
      <c r="Q4" s="57" t="s">
        <v>45</v>
      </c>
      <c r="R4" s="57" t="s">
        <v>44</v>
      </c>
      <c r="S4" s="57" t="s">
        <v>39</v>
      </c>
      <c r="T4" s="57" t="s">
        <v>46</v>
      </c>
    </row>
    <row r="5" spans="1:20" x14ac:dyDescent="0.25">
      <c r="A5" s="4">
        <v>1</v>
      </c>
      <c r="B5" s="5">
        <v>2</v>
      </c>
      <c r="C5" s="5"/>
      <c r="D5" s="4">
        <v>3</v>
      </c>
      <c r="E5" s="6">
        <v>4</v>
      </c>
      <c r="F5" s="7">
        <v>5</v>
      </c>
      <c r="G5" s="7">
        <v>6</v>
      </c>
      <c r="H5" s="7">
        <v>7</v>
      </c>
      <c r="I5" s="7">
        <v>8</v>
      </c>
      <c r="J5" s="7">
        <v>9</v>
      </c>
      <c r="K5" s="8">
        <v>10</v>
      </c>
      <c r="L5" s="45">
        <v>11</v>
      </c>
      <c r="M5" s="8">
        <v>12</v>
      </c>
      <c r="N5" s="57">
        <v>13</v>
      </c>
      <c r="O5" s="81">
        <v>14</v>
      </c>
      <c r="P5" s="57">
        <v>15</v>
      </c>
      <c r="Q5" s="81">
        <v>16</v>
      </c>
      <c r="R5" s="57">
        <v>17</v>
      </c>
      <c r="S5" s="81">
        <v>18</v>
      </c>
      <c r="T5" s="57">
        <v>19</v>
      </c>
    </row>
    <row r="6" spans="1:20" x14ac:dyDescent="0.25">
      <c r="A6" s="5" t="s">
        <v>47</v>
      </c>
      <c r="B6" s="5"/>
      <c r="C6" s="5"/>
      <c r="D6" s="5"/>
      <c r="E6" s="5"/>
      <c r="F6" s="9"/>
      <c r="G6" s="9"/>
      <c r="H6" s="9"/>
      <c r="I6" s="9"/>
      <c r="J6" s="9"/>
      <c r="K6" s="9"/>
      <c r="L6" s="9"/>
      <c r="M6" s="9"/>
      <c r="N6" s="5"/>
      <c r="O6" s="5"/>
      <c r="P6" s="5"/>
      <c r="Q6" s="5"/>
      <c r="R6" s="5"/>
      <c r="S6" s="5"/>
      <c r="T6" s="5"/>
    </row>
    <row r="7" spans="1:20" x14ac:dyDescent="0.25">
      <c r="A7" s="5" t="s">
        <v>48</v>
      </c>
      <c r="B7" s="5"/>
      <c r="C7" s="5"/>
      <c r="D7" s="5"/>
      <c r="E7" s="5"/>
      <c r="F7" s="9"/>
      <c r="G7" s="9"/>
      <c r="H7" s="9"/>
      <c r="I7" s="9"/>
      <c r="J7" s="9"/>
      <c r="K7" s="9"/>
      <c r="L7" s="9"/>
      <c r="M7" s="9"/>
      <c r="N7" s="5"/>
      <c r="O7" s="5"/>
      <c r="P7" s="5"/>
      <c r="Q7" s="5"/>
      <c r="R7" s="5"/>
      <c r="S7" s="5"/>
      <c r="T7" s="5"/>
    </row>
    <row r="8" spans="1:20" x14ac:dyDescent="0.25">
      <c r="A8" s="5" t="s">
        <v>49</v>
      </c>
      <c r="B8" s="5"/>
      <c r="C8" s="36">
        <v>158348325</v>
      </c>
      <c r="D8" s="10">
        <f t="shared" ref="D8:D16" si="0">SUM(E8:T8)</f>
        <v>158348325</v>
      </c>
      <c r="E8" s="58">
        <f>E9+E18+E23+E26+E27-E24+E25</f>
        <v>22828677</v>
      </c>
      <c r="F8" s="58">
        <f t="shared" ref="F8:T8" si="1">F9+F18+F23+F26+F27-F24+F25</f>
        <v>56177037</v>
      </c>
      <c r="G8" s="58">
        <f t="shared" si="1"/>
        <v>25728782</v>
      </c>
      <c r="H8" s="58">
        <f t="shared" si="1"/>
        <v>12373831</v>
      </c>
      <c r="I8" s="58">
        <f t="shared" si="1"/>
        <v>12904144</v>
      </c>
      <c r="J8" s="58">
        <f t="shared" si="1"/>
        <v>3272813</v>
      </c>
      <c r="K8" s="58">
        <f t="shared" si="1"/>
        <v>4680794</v>
      </c>
      <c r="L8" s="58">
        <f t="shared" si="1"/>
        <v>2997349</v>
      </c>
      <c r="M8" s="58">
        <f t="shared" si="1"/>
        <v>458357</v>
      </c>
      <c r="N8" s="58">
        <f t="shared" si="1"/>
        <v>2675887</v>
      </c>
      <c r="O8" s="58">
        <f t="shared" si="1"/>
        <v>965966</v>
      </c>
      <c r="P8" s="58">
        <f t="shared" si="1"/>
        <v>432381</v>
      </c>
      <c r="Q8" s="58">
        <f t="shared" si="1"/>
        <v>64850</v>
      </c>
      <c r="R8" s="58">
        <f t="shared" si="1"/>
        <v>5063980</v>
      </c>
      <c r="S8" s="58">
        <f t="shared" si="1"/>
        <v>121000</v>
      </c>
      <c r="T8" s="58">
        <f t="shared" si="1"/>
        <v>7602477</v>
      </c>
    </row>
    <row r="9" spans="1:20" x14ac:dyDescent="0.25">
      <c r="A9" s="5" t="s">
        <v>50</v>
      </c>
      <c r="B9" s="5"/>
      <c r="C9" s="36">
        <v>120730266</v>
      </c>
      <c r="D9" s="10">
        <f t="shared" si="0"/>
        <v>120730266</v>
      </c>
      <c r="E9" s="58">
        <f>E10+E12+E13</f>
        <v>8847736</v>
      </c>
      <c r="F9" s="59">
        <f>F10+F12+F13</f>
        <v>47371618</v>
      </c>
      <c r="G9" s="59">
        <f t="shared" ref="G9:P9" si="2">G10+G12+G13</f>
        <v>22544472</v>
      </c>
      <c r="H9" s="59">
        <f t="shared" si="2"/>
        <v>11215764</v>
      </c>
      <c r="I9" s="59">
        <f t="shared" si="2"/>
        <v>11939551</v>
      </c>
      <c r="J9" s="59">
        <f t="shared" si="2"/>
        <v>2741813</v>
      </c>
      <c r="K9" s="59">
        <f t="shared" si="2"/>
        <v>4091413</v>
      </c>
      <c r="L9" s="59">
        <f t="shared" si="2"/>
        <v>2666497</v>
      </c>
      <c r="M9" s="59">
        <f>M10+M12+M13</f>
        <v>455117</v>
      </c>
      <c r="N9" s="60">
        <f t="shared" si="2"/>
        <v>2166887</v>
      </c>
      <c r="O9" s="60">
        <f t="shared" si="2"/>
        <v>800169</v>
      </c>
      <c r="P9" s="60">
        <f t="shared" si="2"/>
        <v>410381</v>
      </c>
      <c r="Q9" s="60">
        <f>Q10+Q12+Q13</f>
        <v>58900</v>
      </c>
      <c r="R9" s="60">
        <f>R10+R12+R13</f>
        <v>2005000</v>
      </c>
      <c r="S9" s="60">
        <f>S10+S12+S13</f>
        <v>0</v>
      </c>
      <c r="T9" s="60">
        <f>T10+T12+T13</f>
        <v>3414948</v>
      </c>
    </row>
    <row r="10" spans="1:20" x14ac:dyDescent="0.25">
      <c r="A10" s="5" t="s">
        <v>51</v>
      </c>
      <c r="B10" s="5" t="s">
        <v>52</v>
      </c>
      <c r="C10" s="36">
        <v>95939015</v>
      </c>
      <c r="D10" s="10">
        <f t="shared" si="0"/>
        <v>95939015</v>
      </c>
      <c r="E10" s="58">
        <f>E11</f>
        <v>5772018</v>
      </c>
      <c r="F10" s="59">
        <f>F11</f>
        <v>37767320</v>
      </c>
      <c r="G10" s="59">
        <f t="shared" ref="G10:P10" si="3">G11</f>
        <v>17852472</v>
      </c>
      <c r="H10" s="59">
        <f t="shared" si="3"/>
        <v>9594120</v>
      </c>
      <c r="I10" s="59">
        <f t="shared" si="3"/>
        <v>10111137</v>
      </c>
      <c r="J10" s="59">
        <f t="shared" si="3"/>
        <v>1989813</v>
      </c>
      <c r="K10" s="59">
        <f t="shared" si="3"/>
        <v>3171677</v>
      </c>
      <c r="L10" s="59">
        <f t="shared" si="3"/>
        <v>1835942</v>
      </c>
      <c r="M10" s="59">
        <f t="shared" si="3"/>
        <v>384000</v>
      </c>
      <c r="N10" s="60">
        <f t="shared" si="3"/>
        <v>1436887</v>
      </c>
      <c r="O10" s="60">
        <f t="shared" si="3"/>
        <v>605169</v>
      </c>
      <c r="P10" s="60">
        <f t="shared" si="3"/>
        <v>303512</v>
      </c>
      <c r="Q10" s="60">
        <f>Q11</f>
        <v>50000</v>
      </c>
      <c r="R10" s="60">
        <f>R11</f>
        <v>1650000</v>
      </c>
      <c r="S10" s="60">
        <f>S11</f>
        <v>0</v>
      </c>
      <c r="T10" s="60">
        <f>T11</f>
        <v>3414948</v>
      </c>
    </row>
    <row r="11" spans="1:20" x14ac:dyDescent="0.25">
      <c r="A11" s="5" t="s">
        <v>53</v>
      </c>
      <c r="B11" s="5" t="s">
        <v>54</v>
      </c>
      <c r="C11" s="36">
        <v>95939015</v>
      </c>
      <c r="D11" s="10">
        <f t="shared" si="0"/>
        <v>95939015</v>
      </c>
      <c r="E11" s="61">
        <v>5772018</v>
      </c>
      <c r="F11" s="55">
        <v>37767320</v>
      </c>
      <c r="G11" s="55">
        <v>17852472</v>
      </c>
      <c r="H11" s="55">
        <v>9594120</v>
      </c>
      <c r="I11" s="55">
        <v>10111137</v>
      </c>
      <c r="J11" s="55">
        <v>1989813</v>
      </c>
      <c r="K11" s="55">
        <v>3171677</v>
      </c>
      <c r="L11" s="55">
        <v>1835942</v>
      </c>
      <c r="M11" s="55">
        <v>384000</v>
      </c>
      <c r="N11" s="62">
        <v>1436887</v>
      </c>
      <c r="O11" s="62">
        <v>605169</v>
      </c>
      <c r="P11" s="62">
        <v>303512</v>
      </c>
      <c r="Q11" s="62">
        <v>50000</v>
      </c>
      <c r="R11" s="62">
        <v>1650000</v>
      </c>
      <c r="S11" s="62"/>
      <c r="T11" s="62">
        <v>3414948</v>
      </c>
    </row>
    <row r="12" spans="1:20" x14ac:dyDescent="0.25">
      <c r="A12" s="5" t="s">
        <v>55</v>
      </c>
      <c r="B12" s="5" t="s">
        <v>56</v>
      </c>
      <c r="C12" s="36">
        <v>9861285</v>
      </c>
      <c r="D12" s="10">
        <f t="shared" si="0"/>
        <v>9861285</v>
      </c>
      <c r="E12" s="63">
        <v>2017004</v>
      </c>
      <c r="F12" s="64">
        <v>3162535</v>
      </c>
      <c r="G12" s="64">
        <v>1912000</v>
      </c>
      <c r="H12" s="64">
        <v>436283</v>
      </c>
      <c r="I12" s="64">
        <v>476841</v>
      </c>
      <c r="J12" s="64">
        <v>433000</v>
      </c>
      <c r="K12" s="64">
        <v>416350</v>
      </c>
      <c r="L12" s="64">
        <v>468300</v>
      </c>
      <c r="M12" s="64"/>
      <c r="N12" s="65">
        <v>350000</v>
      </c>
      <c r="O12" s="65">
        <v>65000</v>
      </c>
      <c r="P12" s="65">
        <v>53972</v>
      </c>
      <c r="Q12" s="65"/>
      <c r="R12" s="65">
        <v>70000</v>
      </c>
      <c r="S12" s="65"/>
      <c r="T12" s="65"/>
    </row>
    <row r="13" spans="1:20" x14ac:dyDescent="0.25">
      <c r="A13" s="5" t="s">
        <v>57</v>
      </c>
      <c r="B13" s="5" t="s">
        <v>58</v>
      </c>
      <c r="C13" s="36">
        <v>14929966</v>
      </c>
      <c r="D13" s="10">
        <f t="shared" si="0"/>
        <v>14929966</v>
      </c>
      <c r="E13" s="66">
        <f>E14+E15+E16</f>
        <v>1058714</v>
      </c>
      <c r="F13" s="52">
        <f>F14+F15+F16</f>
        <v>6441763</v>
      </c>
      <c r="G13" s="52">
        <f t="shared" ref="G13:P13" si="4">G14+G15+G16</f>
        <v>2780000</v>
      </c>
      <c r="H13" s="52">
        <f t="shared" si="4"/>
        <v>1185361</v>
      </c>
      <c r="I13" s="52">
        <f t="shared" si="4"/>
        <v>1351573</v>
      </c>
      <c r="J13" s="52">
        <f t="shared" si="4"/>
        <v>319000</v>
      </c>
      <c r="K13" s="52">
        <f t="shared" si="4"/>
        <v>503386</v>
      </c>
      <c r="L13" s="52">
        <f t="shared" si="4"/>
        <v>362255</v>
      </c>
      <c r="M13" s="52">
        <f>M14+M15+M16</f>
        <v>71117</v>
      </c>
      <c r="N13" s="53">
        <f t="shared" si="4"/>
        <v>380000</v>
      </c>
      <c r="O13" s="53">
        <f t="shared" si="4"/>
        <v>130000</v>
      </c>
      <c r="P13" s="53">
        <f t="shared" si="4"/>
        <v>52897</v>
      </c>
      <c r="Q13" s="53">
        <f>Q14+Q15+Q16</f>
        <v>8900</v>
      </c>
      <c r="R13" s="53">
        <f>R14+R15+R16</f>
        <v>285000</v>
      </c>
      <c r="S13" s="53">
        <f>S14+S15+S16</f>
        <v>0</v>
      </c>
      <c r="T13" s="53">
        <f>T14+T15+T16</f>
        <v>0</v>
      </c>
    </row>
    <row r="14" spans="1:20" x14ac:dyDescent="0.25">
      <c r="A14" s="5" t="s">
        <v>59</v>
      </c>
      <c r="B14" s="5" t="s">
        <v>60</v>
      </c>
      <c r="C14" s="36">
        <v>9412960</v>
      </c>
      <c r="D14" s="10">
        <f t="shared" si="0"/>
        <v>9412960</v>
      </c>
      <c r="E14" s="63">
        <v>624570</v>
      </c>
      <c r="F14" s="64">
        <v>4181375</v>
      </c>
      <c r="G14" s="64">
        <v>1730000</v>
      </c>
      <c r="H14" s="64">
        <v>788140</v>
      </c>
      <c r="I14" s="64">
        <v>816192</v>
      </c>
      <c r="J14" s="64">
        <v>200000</v>
      </c>
      <c r="K14" s="64">
        <v>318611</v>
      </c>
      <c r="L14" s="64">
        <v>204000</v>
      </c>
      <c r="M14" s="64">
        <v>52685</v>
      </c>
      <c r="N14" s="65">
        <v>200000</v>
      </c>
      <c r="O14" s="65">
        <v>80000</v>
      </c>
      <c r="P14" s="65">
        <v>32187</v>
      </c>
      <c r="Q14" s="65">
        <v>5200</v>
      </c>
      <c r="R14" s="65">
        <v>180000</v>
      </c>
      <c r="S14" s="65"/>
      <c r="T14" s="65"/>
    </row>
    <row r="15" spans="1:20" x14ac:dyDescent="0.25">
      <c r="A15" s="5" t="s">
        <v>61</v>
      </c>
      <c r="B15" s="5" t="s">
        <v>62</v>
      </c>
      <c r="C15" s="36">
        <v>3769458</v>
      </c>
      <c r="D15" s="10">
        <f t="shared" si="0"/>
        <v>3769458</v>
      </c>
      <c r="E15" s="63">
        <v>274769</v>
      </c>
      <c r="F15" s="64">
        <v>1626662</v>
      </c>
      <c r="G15" s="64">
        <v>680000</v>
      </c>
      <c r="H15" s="64">
        <v>307221</v>
      </c>
      <c r="I15" s="64">
        <v>339599</v>
      </c>
      <c r="J15" s="64">
        <v>84000</v>
      </c>
      <c r="K15" s="64">
        <v>120650</v>
      </c>
      <c r="L15" s="64">
        <v>94115</v>
      </c>
      <c r="M15" s="64">
        <v>18432</v>
      </c>
      <c r="N15" s="65">
        <v>100000</v>
      </c>
      <c r="O15" s="65">
        <v>35000</v>
      </c>
      <c r="P15" s="65">
        <v>13710</v>
      </c>
      <c r="Q15" s="65">
        <v>2300</v>
      </c>
      <c r="R15" s="65">
        <v>73000</v>
      </c>
      <c r="S15" s="65"/>
      <c r="T15" s="65"/>
    </row>
    <row r="16" spans="1:20" x14ac:dyDescent="0.25">
      <c r="A16" s="5" t="s">
        <v>63</v>
      </c>
      <c r="B16" s="5" t="s">
        <v>64</v>
      </c>
      <c r="C16" s="36">
        <v>1747548</v>
      </c>
      <c r="D16" s="10">
        <f t="shared" si="0"/>
        <v>1747548</v>
      </c>
      <c r="E16" s="63">
        <v>159375</v>
      </c>
      <c r="F16" s="64">
        <v>633726</v>
      </c>
      <c r="G16" s="64">
        <v>370000</v>
      </c>
      <c r="H16" s="64">
        <v>90000</v>
      </c>
      <c r="I16" s="64">
        <v>195782</v>
      </c>
      <c r="J16" s="64">
        <v>35000</v>
      </c>
      <c r="K16" s="64">
        <v>64125</v>
      </c>
      <c r="L16" s="64">
        <v>64140</v>
      </c>
      <c r="M16" s="64"/>
      <c r="N16" s="65">
        <v>80000</v>
      </c>
      <c r="O16" s="65">
        <v>15000</v>
      </c>
      <c r="P16" s="65">
        <v>7000</v>
      </c>
      <c r="Q16" s="65">
        <v>1400</v>
      </c>
      <c r="R16" s="65">
        <v>32000</v>
      </c>
      <c r="S16" s="65"/>
      <c r="T16" s="65"/>
    </row>
    <row r="17" spans="1:20" x14ac:dyDescent="0.25">
      <c r="A17" s="5"/>
      <c r="B17" s="5"/>
      <c r="C17" s="36"/>
      <c r="D17" s="12"/>
      <c r="E17" s="67"/>
      <c r="F17" s="68"/>
      <c r="G17" s="68"/>
      <c r="H17" s="68"/>
      <c r="I17" s="68"/>
      <c r="J17" s="68"/>
      <c r="K17" s="68"/>
      <c r="L17" s="68"/>
      <c r="M17" s="68"/>
      <c r="N17" s="69"/>
      <c r="O17" s="69"/>
      <c r="P17" s="69"/>
      <c r="Q17" s="69"/>
      <c r="R17" s="69"/>
      <c r="S17" s="69"/>
      <c r="T17" s="69"/>
    </row>
    <row r="18" spans="1:20" x14ac:dyDescent="0.25">
      <c r="A18" s="5" t="s">
        <v>65</v>
      </c>
      <c r="B18" s="5" t="s">
        <v>66</v>
      </c>
      <c r="C18" s="36">
        <v>31238011</v>
      </c>
      <c r="D18" s="10">
        <f>SUM(E18:T18)</f>
        <v>31238011</v>
      </c>
      <c r="E18" s="70">
        <v>13674181</v>
      </c>
      <c r="F18" s="14">
        <v>5955312</v>
      </c>
      <c r="G18" s="14">
        <v>2795310</v>
      </c>
      <c r="H18" s="14">
        <v>757567</v>
      </c>
      <c r="I18" s="14">
        <v>358425</v>
      </c>
      <c r="J18" s="14">
        <v>530000</v>
      </c>
      <c r="K18" s="14">
        <v>339281</v>
      </c>
      <c r="L18" s="14">
        <v>213852</v>
      </c>
      <c r="M18" s="14">
        <v>3240</v>
      </c>
      <c r="N18" s="11">
        <v>500000</v>
      </c>
      <c r="O18" s="11">
        <v>163797</v>
      </c>
      <c r="P18" s="11">
        <v>15000</v>
      </c>
      <c r="Q18" s="11">
        <v>5950</v>
      </c>
      <c r="R18" s="11">
        <v>3048980</v>
      </c>
      <c r="S18" s="11">
        <v>121000</v>
      </c>
      <c r="T18" s="11">
        <v>2756116</v>
      </c>
    </row>
    <row r="19" spans="1:20" x14ac:dyDescent="0.25">
      <c r="A19" s="5" t="s">
        <v>67</v>
      </c>
      <c r="B19" s="5"/>
      <c r="C19" s="54"/>
      <c r="D19" s="10"/>
      <c r="E19" s="71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</row>
    <row r="20" spans="1:20" x14ac:dyDescent="0.25">
      <c r="A20" s="37" t="s">
        <v>68</v>
      </c>
      <c r="B20" s="76" t="s">
        <v>69</v>
      </c>
      <c r="C20" s="48">
        <v>4145289</v>
      </c>
      <c r="D20" s="77">
        <f>SUM(E20:T20)</f>
        <v>-4145289</v>
      </c>
      <c r="E20" s="82">
        <v>-1370000</v>
      </c>
      <c r="F20" s="83">
        <v>-1462673</v>
      </c>
      <c r="G20" s="83">
        <v>-60000</v>
      </c>
      <c r="H20" s="83">
        <v>-100000</v>
      </c>
      <c r="I20" s="83"/>
      <c r="J20" s="83"/>
      <c r="K20" s="83">
        <v>-74500</v>
      </c>
      <c r="L20" s="83">
        <v>-2000</v>
      </c>
      <c r="M20" s="83"/>
      <c r="N20" s="83">
        <v>-40000</v>
      </c>
      <c r="O20" s="83"/>
      <c r="P20" s="83"/>
      <c r="Q20" s="83"/>
      <c r="R20" s="83"/>
      <c r="S20" s="38"/>
      <c r="T20" s="83">
        <v>-1036116</v>
      </c>
    </row>
    <row r="21" spans="1:20" x14ac:dyDescent="0.25">
      <c r="A21" s="15" t="s">
        <v>70</v>
      </c>
      <c r="B21" s="76" t="s">
        <v>66</v>
      </c>
      <c r="C21" s="48">
        <f>C18+C20</f>
        <v>35383300</v>
      </c>
      <c r="D21" s="16">
        <f>SUM(E21:T21)</f>
        <v>27092722</v>
      </c>
      <c r="E21" s="73">
        <f>E18+E20</f>
        <v>12304181</v>
      </c>
      <c r="F21" s="73">
        <f t="shared" ref="F21:T21" si="5">F18+F20</f>
        <v>4492639</v>
      </c>
      <c r="G21" s="73">
        <f t="shared" si="5"/>
        <v>2735310</v>
      </c>
      <c r="H21" s="73">
        <f t="shared" si="5"/>
        <v>657567</v>
      </c>
      <c r="I21" s="73">
        <f t="shared" si="5"/>
        <v>358425</v>
      </c>
      <c r="J21" s="73">
        <f t="shared" si="5"/>
        <v>530000</v>
      </c>
      <c r="K21" s="73">
        <f t="shared" si="5"/>
        <v>264781</v>
      </c>
      <c r="L21" s="73">
        <f t="shared" si="5"/>
        <v>211852</v>
      </c>
      <c r="M21" s="73">
        <f t="shared" si="5"/>
        <v>3240</v>
      </c>
      <c r="N21" s="73">
        <f t="shared" si="5"/>
        <v>460000</v>
      </c>
      <c r="O21" s="73">
        <f t="shared" si="5"/>
        <v>163797</v>
      </c>
      <c r="P21" s="73">
        <f t="shared" si="5"/>
        <v>15000</v>
      </c>
      <c r="Q21" s="73">
        <f t="shared" si="5"/>
        <v>5950</v>
      </c>
      <c r="R21" s="73">
        <f t="shared" si="5"/>
        <v>3048980</v>
      </c>
      <c r="S21" s="73">
        <f t="shared" si="5"/>
        <v>121000</v>
      </c>
      <c r="T21" s="73">
        <f t="shared" si="5"/>
        <v>1720000</v>
      </c>
    </row>
    <row r="22" spans="1:20" x14ac:dyDescent="0.25">
      <c r="A22" s="3"/>
      <c r="B22" s="3"/>
      <c r="C22" s="40"/>
      <c r="D22" s="10"/>
      <c r="E22" s="74"/>
      <c r="F22" s="19"/>
      <c r="G22" s="19"/>
      <c r="H22" s="19"/>
      <c r="I22" s="19"/>
      <c r="J22" s="19"/>
      <c r="K22" s="19"/>
      <c r="L22" s="19"/>
      <c r="M22" s="19"/>
      <c r="N22" s="18"/>
      <c r="O22" s="18"/>
      <c r="P22" s="18"/>
      <c r="Q22" s="18"/>
      <c r="R22" s="18"/>
      <c r="S22" s="18"/>
      <c r="T22" s="18"/>
    </row>
    <row r="23" spans="1:20" x14ac:dyDescent="0.25">
      <c r="A23" s="20" t="s">
        <v>71</v>
      </c>
      <c r="B23" s="5" t="s">
        <v>72</v>
      </c>
      <c r="C23" s="36">
        <v>167960</v>
      </c>
      <c r="D23" s="10">
        <f>SUM(E23:T23)</f>
        <v>167960</v>
      </c>
      <c r="E23" s="63">
        <v>60000</v>
      </c>
      <c r="F23" s="65">
        <v>8000</v>
      </c>
      <c r="G23" s="65">
        <v>49000</v>
      </c>
      <c r="H23" s="65">
        <v>500</v>
      </c>
      <c r="I23" s="65">
        <v>360</v>
      </c>
      <c r="J23" s="65">
        <v>1000</v>
      </c>
      <c r="K23" s="65">
        <v>100</v>
      </c>
      <c r="L23" s="65">
        <v>22000</v>
      </c>
      <c r="M23" s="65"/>
      <c r="N23" s="65">
        <v>8000</v>
      </c>
      <c r="O23" s="65">
        <v>2000</v>
      </c>
      <c r="P23" s="65">
        <v>7000</v>
      </c>
      <c r="Q23" s="65"/>
      <c r="R23" s="65">
        <v>10000</v>
      </c>
      <c r="S23" s="65"/>
      <c r="T23" s="65"/>
    </row>
    <row r="24" spans="1:20" x14ac:dyDescent="0.25">
      <c r="A24" s="15" t="s">
        <v>73</v>
      </c>
      <c r="B24" s="15" t="s">
        <v>74</v>
      </c>
      <c r="C24" s="39">
        <v>6103520</v>
      </c>
      <c r="D24" s="78">
        <f>SUM(E24:T24)</f>
        <v>-6103520</v>
      </c>
      <c r="E24" s="82">
        <v>-170000</v>
      </c>
      <c r="F24" s="84">
        <v>-2817107</v>
      </c>
      <c r="G24" s="84">
        <v>-340000</v>
      </c>
      <c r="H24" s="84">
        <v>-400000</v>
      </c>
      <c r="I24" s="84">
        <v>-600000</v>
      </c>
      <c r="J24" s="84"/>
      <c r="K24" s="84">
        <v>-250000</v>
      </c>
      <c r="L24" s="84">
        <v>-95000</v>
      </c>
      <c r="M24" s="84"/>
      <c r="N24" s="83"/>
      <c r="O24" s="83"/>
      <c r="P24" s="83"/>
      <c r="Q24" s="83"/>
      <c r="R24" s="83"/>
      <c r="S24" s="83"/>
      <c r="T24" s="85">
        <v>-1431413</v>
      </c>
    </row>
    <row r="25" spans="1:20" x14ac:dyDescent="0.25">
      <c r="A25" s="20" t="s">
        <v>108</v>
      </c>
      <c r="B25" s="5" t="s">
        <v>109</v>
      </c>
      <c r="C25" s="36">
        <v>25000</v>
      </c>
      <c r="D25" s="10">
        <f>SUM(E25:T25)</f>
        <v>25000</v>
      </c>
      <c r="E25" s="75"/>
      <c r="F25" s="46">
        <v>25000</v>
      </c>
      <c r="G25" s="46"/>
      <c r="H25" s="46"/>
      <c r="I25" s="46"/>
      <c r="J25" s="46"/>
      <c r="K25" s="46"/>
      <c r="L25" s="46"/>
      <c r="M25" s="46"/>
      <c r="N25" s="13"/>
      <c r="O25" s="13"/>
      <c r="P25" s="13"/>
      <c r="Q25" s="13"/>
      <c r="R25" s="13"/>
      <c r="S25" s="13"/>
      <c r="T25" s="13"/>
    </row>
    <row r="26" spans="1:20" x14ac:dyDescent="0.25">
      <c r="A26" s="20" t="s">
        <v>110</v>
      </c>
      <c r="B26" s="5" t="s">
        <v>111</v>
      </c>
      <c r="C26" s="36">
        <v>5000</v>
      </c>
      <c r="D26" s="10">
        <f>SUM(E26:T26)</f>
        <v>5000</v>
      </c>
      <c r="E26" s="75">
        <v>5000</v>
      </c>
      <c r="F26" s="46"/>
      <c r="G26" s="46"/>
      <c r="H26" s="46"/>
      <c r="I26" s="46"/>
      <c r="J26" s="46"/>
      <c r="K26" s="46"/>
      <c r="L26" s="46"/>
      <c r="M26" s="46"/>
      <c r="N26" s="13"/>
      <c r="O26" s="13"/>
      <c r="P26" s="13"/>
      <c r="Q26" s="13"/>
      <c r="R26" s="13"/>
      <c r="S26" s="13"/>
      <c r="T26" s="13"/>
    </row>
    <row r="27" spans="1:20" x14ac:dyDescent="0.25">
      <c r="A27" s="5" t="s">
        <v>75</v>
      </c>
      <c r="B27" s="5" t="s">
        <v>76</v>
      </c>
      <c r="C27" s="36">
        <v>78568</v>
      </c>
      <c r="D27" s="10">
        <f>SUM(E27:T27)</f>
        <v>78568</v>
      </c>
      <c r="E27" s="75">
        <v>71760</v>
      </c>
      <c r="F27" s="46"/>
      <c r="G27" s="46"/>
      <c r="H27" s="46"/>
      <c r="I27" s="46">
        <v>5808</v>
      </c>
      <c r="J27" s="46"/>
      <c r="K27" s="46"/>
      <c r="L27" s="46"/>
      <c r="M27" s="46"/>
      <c r="N27" s="13">
        <v>1000</v>
      </c>
      <c r="O27" s="13"/>
      <c r="P27" s="13"/>
      <c r="Q27" s="13"/>
      <c r="R27" s="13"/>
      <c r="S27" s="13"/>
      <c r="T27" s="13"/>
    </row>
    <row r="28" spans="1:20" x14ac:dyDescent="0.25">
      <c r="A28" s="3"/>
      <c r="B28" s="3"/>
      <c r="C28" s="26"/>
      <c r="D28" s="3"/>
      <c r="E28" s="23"/>
      <c r="F28" s="21"/>
      <c r="G28" s="21"/>
      <c r="H28" s="21"/>
      <c r="I28" s="21"/>
      <c r="J28" s="21"/>
      <c r="K28" s="21"/>
      <c r="L28" s="21"/>
      <c r="M28" s="21"/>
      <c r="N28" s="22"/>
      <c r="O28" s="22"/>
      <c r="P28" s="22"/>
      <c r="Q28" s="22"/>
      <c r="R28" s="22"/>
      <c r="S28" s="22"/>
      <c r="T28" s="22"/>
    </row>
    <row r="29" spans="1:20" x14ac:dyDescent="0.25">
      <c r="A29" s="5" t="s">
        <v>77</v>
      </c>
      <c r="B29" s="24"/>
      <c r="C29" s="40"/>
      <c r="D29" s="79">
        <f>SUM(E29:T29)</f>
        <v>-8403493</v>
      </c>
      <c r="E29" s="86">
        <v>-7118826</v>
      </c>
      <c r="F29" s="84">
        <v>-847332</v>
      </c>
      <c r="G29" s="84">
        <v>-130000</v>
      </c>
      <c r="H29" s="84">
        <v>-307335</v>
      </c>
      <c r="I29" s="14"/>
      <c r="J29" s="14"/>
      <c r="K29" s="14"/>
      <c r="L29" s="14"/>
      <c r="M29" s="14"/>
      <c r="N29" s="11"/>
      <c r="O29" s="11"/>
      <c r="P29" s="11"/>
      <c r="Q29" s="11"/>
      <c r="R29" s="11"/>
      <c r="S29" s="11"/>
      <c r="T29" s="11"/>
    </row>
    <row r="30" spans="1:20" x14ac:dyDescent="0.25">
      <c r="A30" s="5" t="s">
        <v>78</v>
      </c>
      <c r="B30" s="24"/>
      <c r="C30" s="40"/>
      <c r="D30" s="25">
        <f>SUM(E30:T30)</f>
        <v>0</v>
      </c>
      <c r="E30" s="70"/>
      <c r="F30" s="14"/>
      <c r="G30" s="14"/>
      <c r="H30" s="14"/>
      <c r="I30" s="14"/>
      <c r="J30" s="14"/>
      <c r="K30" s="14"/>
      <c r="L30" s="14"/>
      <c r="M30" s="14"/>
      <c r="N30" s="11"/>
      <c r="O30" s="11"/>
      <c r="P30" s="11"/>
      <c r="Q30" s="11"/>
      <c r="R30" s="11"/>
      <c r="S30" s="11"/>
      <c r="T30" s="11"/>
    </row>
    <row r="31" spans="1:20" x14ac:dyDescent="0.25">
      <c r="A31" s="3"/>
      <c r="B31" s="5"/>
      <c r="C31" s="40"/>
      <c r="D31" s="40"/>
      <c r="E31" s="11"/>
      <c r="F31" s="14"/>
      <c r="G31" s="14"/>
      <c r="H31" s="14"/>
      <c r="I31" s="14"/>
      <c r="J31" s="14"/>
      <c r="K31" s="14"/>
      <c r="L31" s="14"/>
      <c r="M31" s="14"/>
      <c r="N31" s="11"/>
      <c r="O31" s="11"/>
      <c r="P31" s="11"/>
      <c r="Q31" s="11"/>
      <c r="R31" s="11"/>
      <c r="S31" s="11"/>
      <c r="T31" s="11"/>
    </row>
    <row r="32" spans="1:20" x14ac:dyDescent="0.25">
      <c r="A32" s="5" t="s">
        <v>79</v>
      </c>
      <c r="B32" s="5"/>
      <c r="C32" s="40"/>
      <c r="D32" s="79">
        <f>SUM(E32:T32)</f>
        <v>-88136</v>
      </c>
      <c r="E32" s="70"/>
      <c r="F32" s="14"/>
      <c r="G32" s="14"/>
      <c r="H32" s="14"/>
      <c r="I32" s="14"/>
      <c r="J32" s="14"/>
      <c r="K32" s="14"/>
      <c r="L32" s="14"/>
      <c r="M32" s="14"/>
      <c r="N32" s="11"/>
      <c r="O32" s="11"/>
      <c r="P32" s="11"/>
      <c r="Q32" s="87">
        <f>ROUND(-3517*8,0)</f>
        <v>-28136</v>
      </c>
      <c r="R32" s="87"/>
      <c r="S32" s="87">
        <f>ROUND(-26087*2.3,0)</f>
        <v>-60000</v>
      </c>
      <c r="T32" s="11"/>
    </row>
    <row r="33" spans="1:20" x14ac:dyDescent="0.25">
      <c r="A33" s="5" t="s">
        <v>80</v>
      </c>
      <c r="B33" s="5"/>
      <c r="C33" s="40"/>
      <c r="D33" s="79">
        <f>SUM(E33:T33)</f>
        <v>-1176864</v>
      </c>
      <c r="E33" s="70"/>
      <c r="F33" s="14"/>
      <c r="G33" s="14"/>
      <c r="H33" s="14"/>
      <c r="I33" s="14"/>
      <c r="J33" s="14"/>
      <c r="K33" s="14"/>
      <c r="L33" s="14"/>
      <c r="M33" s="14"/>
      <c r="N33" s="11"/>
      <c r="O33" s="11"/>
      <c r="P33" s="11"/>
      <c r="Q33" s="87"/>
      <c r="R33" s="87">
        <f>ROUND(-511680*2.3,0)</f>
        <v>-1176864</v>
      </c>
      <c r="S33" s="87"/>
      <c r="T33" s="11"/>
    </row>
    <row r="34" spans="1:20" x14ac:dyDescent="0.25">
      <c r="A34" s="47" t="s">
        <v>81</v>
      </c>
      <c r="B34" s="15"/>
      <c r="C34" s="48"/>
      <c r="D34" s="80">
        <f>SUM(E34:T34)</f>
        <v>-3984830</v>
      </c>
      <c r="E34" s="73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83">
        <f>-(Q8+Q32+Q33)</f>
        <v>-36714</v>
      </c>
      <c r="R34" s="83">
        <f>-(R8+R32+R33)</f>
        <v>-3887116</v>
      </c>
      <c r="S34" s="83">
        <f>-(S8+S32+S33)</f>
        <v>-61000</v>
      </c>
      <c r="T34" s="17"/>
    </row>
    <row r="35" spans="1:20" x14ac:dyDescent="0.25">
      <c r="A35" s="5" t="s">
        <v>82</v>
      </c>
      <c r="B35" s="15"/>
      <c r="C35" s="49"/>
      <c r="D35" s="49">
        <f>D8+D20+D24+D29+D30+D32+D33+D34</f>
        <v>134446193</v>
      </c>
      <c r="E35" s="49">
        <f t="shared" ref="E35:T35" si="6">E8+E20+E24+E29+E30+E32+E33</f>
        <v>14169851</v>
      </c>
      <c r="F35" s="50">
        <f t="shared" si="6"/>
        <v>51049925</v>
      </c>
      <c r="G35" s="50">
        <f t="shared" si="6"/>
        <v>25198782</v>
      </c>
      <c r="H35" s="50">
        <f t="shared" si="6"/>
        <v>11566496</v>
      </c>
      <c r="I35" s="50">
        <f t="shared" si="6"/>
        <v>12304144</v>
      </c>
      <c r="J35" s="50">
        <f t="shared" si="6"/>
        <v>3272813</v>
      </c>
      <c r="K35" s="50">
        <f t="shared" si="6"/>
        <v>4356294</v>
      </c>
      <c r="L35" s="50">
        <f t="shared" si="6"/>
        <v>2900349</v>
      </c>
      <c r="M35" s="50">
        <f t="shared" si="6"/>
        <v>458357</v>
      </c>
      <c r="N35" s="49">
        <f t="shared" si="6"/>
        <v>2635887</v>
      </c>
      <c r="O35" s="49">
        <f t="shared" si="6"/>
        <v>965966</v>
      </c>
      <c r="P35" s="49">
        <f t="shared" si="6"/>
        <v>432381</v>
      </c>
      <c r="Q35" s="49">
        <f>Q8+Q20+Q24+Q29+Q30+Q32+Q33+Q34</f>
        <v>0</v>
      </c>
      <c r="R35" s="49">
        <f>R8+R20+R24+R29+R30+R32+R33+R34</f>
        <v>0</v>
      </c>
      <c r="S35" s="49">
        <f>S8+S20+S24+S29+S30+S32+S33+S34</f>
        <v>0</v>
      </c>
      <c r="T35" s="49">
        <f t="shared" si="6"/>
        <v>5134948</v>
      </c>
    </row>
    <row r="36" spans="1:20" ht="15" customHeight="1" x14ac:dyDescent="0.25">
      <c r="A36" s="97" t="s">
        <v>116</v>
      </c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</row>
    <row r="37" spans="1:20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25">
      <c r="A38" s="3" t="s">
        <v>121</v>
      </c>
      <c r="B38" s="3"/>
      <c r="C38" s="3"/>
      <c r="D38" s="3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3"/>
      <c r="P38" s="3"/>
      <c r="Q38" s="3"/>
      <c r="R38" s="26"/>
      <c r="S38" s="26"/>
      <c r="T38" s="26"/>
    </row>
    <row r="39" spans="1:20" x14ac:dyDescent="0.25">
      <c r="A39" s="3" t="s">
        <v>83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x14ac:dyDescent="0.25">
      <c r="A40" s="3" t="s">
        <v>125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25">
      <c r="A41" s="3"/>
      <c r="B41" s="3"/>
      <c r="C41" s="3"/>
      <c r="D41" s="3"/>
      <c r="E41" s="3"/>
      <c r="F41" s="3"/>
      <c r="G41" s="27">
        <f>SUM(F35:M35)</f>
        <v>111107160</v>
      </c>
      <c r="H41" s="94" t="s">
        <v>84</v>
      </c>
      <c r="I41" s="95"/>
      <c r="J41" s="95"/>
      <c r="K41" s="95"/>
      <c r="L41" s="96"/>
      <c r="M41" s="3"/>
      <c r="N41" s="3"/>
      <c r="O41" s="3"/>
      <c r="P41" s="3"/>
      <c r="Q41" s="3"/>
      <c r="R41" s="3"/>
      <c r="S41" s="3"/>
      <c r="T41" s="3"/>
    </row>
    <row r="42" spans="1:20" x14ac:dyDescent="0.25">
      <c r="A42" s="3"/>
      <c r="B42" s="3"/>
      <c r="C42" s="3"/>
      <c r="D42" s="3"/>
      <c r="E42" s="3"/>
      <c r="F42" s="3"/>
      <c r="G42" s="27">
        <f>D35</f>
        <v>134446193</v>
      </c>
      <c r="H42" s="94" t="s">
        <v>85</v>
      </c>
      <c r="I42" s="95"/>
      <c r="J42" s="95"/>
      <c r="K42" s="95"/>
      <c r="L42" s="96"/>
      <c r="M42" s="3"/>
      <c r="N42" s="3"/>
      <c r="O42" s="3"/>
      <c r="P42" s="3"/>
      <c r="Q42" s="3"/>
      <c r="R42" s="3"/>
      <c r="S42" s="3"/>
      <c r="T42" s="3"/>
    </row>
    <row r="43" spans="1:20" x14ac:dyDescent="0.25">
      <c r="A43" s="3"/>
      <c r="B43" s="3"/>
      <c r="C43" s="3"/>
      <c r="D43" s="3"/>
      <c r="E43" s="3"/>
      <c r="F43" s="3"/>
      <c r="G43" s="27">
        <f>G42-G41</f>
        <v>23339033</v>
      </c>
      <c r="H43" s="94" t="s">
        <v>35</v>
      </c>
      <c r="I43" s="95"/>
      <c r="J43" s="95"/>
      <c r="K43" s="95"/>
      <c r="L43" s="96"/>
      <c r="M43" s="3"/>
      <c r="N43" s="3"/>
      <c r="O43" s="3"/>
      <c r="P43" s="3"/>
      <c r="Q43" s="3"/>
      <c r="R43" s="3"/>
      <c r="S43" s="3"/>
      <c r="T43" s="3"/>
    </row>
    <row r="44" spans="1:20" x14ac:dyDescent="0.25">
      <c r="A44" s="28"/>
    </row>
    <row r="45" spans="1:20" x14ac:dyDescent="0.25">
      <c r="A45" s="3"/>
      <c r="B45" s="3"/>
      <c r="C45" s="3"/>
      <c r="D45" s="3"/>
      <c r="E45" s="3"/>
      <c r="F45" s="32"/>
      <c r="G45" s="35"/>
      <c r="H45" s="35"/>
      <c r="I45" s="35"/>
      <c r="J45" s="35"/>
      <c r="K45" s="35"/>
      <c r="L45" s="3"/>
      <c r="M45" s="3"/>
      <c r="N45" s="3"/>
      <c r="O45" s="3"/>
      <c r="P45" s="3"/>
      <c r="Q45" s="3"/>
      <c r="R45" s="3"/>
      <c r="S45" s="3"/>
    </row>
    <row r="46" spans="1:20" x14ac:dyDescent="0.25">
      <c r="A46" s="28" t="s">
        <v>157</v>
      </c>
    </row>
    <row r="47" spans="1:20" x14ac:dyDescent="0.25">
      <c r="A47" s="93"/>
      <c r="B47" s="93"/>
      <c r="C47" s="93"/>
      <c r="D47" s="93"/>
      <c r="E47" s="93"/>
      <c r="F47" s="93"/>
      <c r="G47" s="93"/>
    </row>
    <row r="48" spans="1:20" x14ac:dyDescent="0.25">
      <c r="A48" s="92" t="s">
        <v>158</v>
      </c>
      <c r="B48" s="92"/>
      <c r="C48" s="92"/>
      <c r="D48" s="92"/>
      <c r="E48" s="92"/>
      <c r="F48" s="92"/>
    </row>
    <row r="49" spans="1:12" x14ac:dyDescent="0.25">
      <c r="A49" s="30"/>
      <c r="B49" s="43" t="s">
        <v>144</v>
      </c>
      <c r="C49" s="43" t="s">
        <v>145</v>
      </c>
      <c r="D49" s="43" t="s">
        <v>146</v>
      </c>
      <c r="E49" s="43" t="s">
        <v>147</v>
      </c>
      <c r="F49" s="44" t="s">
        <v>21</v>
      </c>
    </row>
    <row r="50" spans="1:12" x14ac:dyDescent="0.25">
      <c r="A50" s="31" t="s">
        <v>15</v>
      </c>
      <c r="B50" s="90">
        <v>0</v>
      </c>
      <c r="C50" s="90">
        <v>0</v>
      </c>
      <c r="D50" s="90">
        <v>0</v>
      </c>
      <c r="E50" s="90">
        <v>693813.69</v>
      </c>
      <c r="F50" s="1">
        <f t="shared" ref="F50:F54" si="7">SUM(B50:E50)</f>
        <v>693813.69</v>
      </c>
      <c r="G50" s="29" t="s">
        <v>114</v>
      </c>
      <c r="H50" s="43"/>
      <c r="I50" s="43"/>
      <c r="J50" s="43"/>
      <c r="K50" s="43"/>
      <c r="L50" s="43"/>
    </row>
    <row r="51" spans="1:12" x14ac:dyDescent="0.25">
      <c r="A51" s="31" t="s">
        <v>16</v>
      </c>
      <c r="B51" s="51">
        <v>34838</v>
      </c>
      <c r="C51" s="90">
        <v>13991</v>
      </c>
      <c r="D51" s="90">
        <v>23225</v>
      </c>
      <c r="E51" s="90">
        <v>61933.49</v>
      </c>
      <c r="F51" s="1">
        <f t="shared" si="7"/>
        <v>133987.49</v>
      </c>
      <c r="G51" s="29" t="s">
        <v>114</v>
      </c>
      <c r="H51" s="89"/>
      <c r="I51" s="89"/>
      <c r="J51" s="89"/>
      <c r="K51" s="89"/>
      <c r="L51" s="89"/>
    </row>
    <row r="52" spans="1:12" x14ac:dyDescent="0.25">
      <c r="A52" s="31" t="s">
        <v>17</v>
      </c>
      <c r="B52" s="51">
        <v>38056</v>
      </c>
      <c r="C52" s="90">
        <v>0</v>
      </c>
      <c r="D52" s="90">
        <v>38056</v>
      </c>
      <c r="E52" s="90">
        <v>-63425.87</v>
      </c>
      <c r="F52" s="1">
        <f t="shared" si="7"/>
        <v>12686.129999999997</v>
      </c>
      <c r="G52" s="29" t="s">
        <v>114</v>
      </c>
      <c r="H52" s="88"/>
      <c r="I52" s="41"/>
      <c r="J52" s="41"/>
      <c r="K52" s="41"/>
      <c r="L52" s="41"/>
    </row>
    <row r="53" spans="1:12" x14ac:dyDescent="0.25">
      <c r="A53" s="31" t="s">
        <v>113</v>
      </c>
      <c r="B53" s="51">
        <v>219714</v>
      </c>
      <c r="C53" s="90">
        <v>0</v>
      </c>
      <c r="D53" s="90">
        <v>0</v>
      </c>
      <c r="E53" s="90">
        <v>35158.559999999998</v>
      </c>
      <c r="F53" s="1">
        <f t="shared" si="7"/>
        <v>254872.56</v>
      </c>
      <c r="G53" s="29" t="s">
        <v>114</v>
      </c>
      <c r="H53" s="42"/>
      <c r="I53" s="41"/>
      <c r="J53" s="41"/>
      <c r="K53" s="41"/>
      <c r="L53" s="41"/>
    </row>
    <row r="54" spans="1:12" x14ac:dyDescent="0.25">
      <c r="A54" s="31" t="s">
        <v>13</v>
      </c>
      <c r="B54" s="51">
        <v>428273</v>
      </c>
      <c r="C54" s="90">
        <v>0</v>
      </c>
      <c r="D54" s="90">
        <v>183545</v>
      </c>
      <c r="E54" s="90">
        <v>0</v>
      </c>
      <c r="F54" s="1">
        <f t="shared" si="7"/>
        <v>611818</v>
      </c>
      <c r="G54" s="29" t="s">
        <v>114</v>
      </c>
      <c r="H54" s="42"/>
      <c r="J54" s="41"/>
      <c r="K54" s="41"/>
      <c r="L54" s="41"/>
    </row>
    <row r="55" spans="1:12" x14ac:dyDescent="0.25">
      <c r="A55" s="31" t="s">
        <v>112</v>
      </c>
      <c r="B55" s="90">
        <v>0</v>
      </c>
      <c r="C55" s="90">
        <v>0</v>
      </c>
      <c r="D55" s="90">
        <v>0</v>
      </c>
      <c r="E55" s="90">
        <v>7736.2</v>
      </c>
      <c r="F55" s="1">
        <f>SUM(B55:E55)</f>
        <v>7736.2</v>
      </c>
      <c r="G55" s="29" t="s">
        <v>114</v>
      </c>
      <c r="H55" s="42"/>
      <c r="J55" s="41"/>
      <c r="K55" s="41"/>
      <c r="L55" s="41"/>
    </row>
    <row r="56" spans="1:12" x14ac:dyDescent="0.25">
      <c r="A56" s="31"/>
      <c r="B56" s="31"/>
      <c r="C56" s="33">
        <f>SUM(C50:C55)</f>
        <v>13991</v>
      </c>
      <c r="D56" s="2">
        <f>SUM(D50:D55)</f>
        <v>244826</v>
      </c>
      <c r="E56" s="34">
        <f>SUM(E50:E55)</f>
        <v>735216.06999999983</v>
      </c>
      <c r="F56" s="1">
        <f>SUM(F50:F55)</f>
        <v>1714914.0699999998</v>
      </c>
      <c r="H56" s="42"/>
      <c r="J56" s="41"/>
      <c r="K56" s="41"/>
      <c r="L56" s="41"/>
    </row>
    <row r="57" spans="1:12" ht="30" x14ac:dyDescent="0.25">
      <c r="B57" s="89" t="s">
        <v>148</v>
      </c>
      <c r="C57" s="89" t="s">
        <v>149</v>
      </c>
      <c r="D57" s="89" t="s">
        <v>150</v>
      </c>
      <c r="E57" s="89" t="s">
        <v>151</v>
      </c>
      <c r="F57" s="31" t="s">
        <v>101</v>
      </c>
      <c r="H57" s="42"/>
      <c r="J57" s="41"/>
      <c r="K57" s="41"/>
      <c r="L57" s="41"/>
    </row>
    <row r="58" spans="1:12" x14ac:dyDescent="0.25">
      <c r="A58" s="28"/>
    </row>
    <row r="59" spans="1:12" x14ac:dyDescent="0.25">
      <c r="A59" s="28"/>
    </row>
  </sheetData>
  <mergeCells count="7">
    <mergeCell ref="A2:S2"/>
    <mergeCell ref="A48:F48"/>
    <mergeCell ref="A47:G47"/>
    <mergeCell ref="H41:L41"/>
    <mergeCell ref="H42:L42"/>
    <mergeCell ref="H43:L43"/>
    <mergeCell ref="A36:T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Справки бюджет 2025</vt:lpstr>
      <vt:lpstr>Необходими Бюджетни документи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MITOV</dc:creator>
  <cp:lastModifiedBy>Valeri  Kotsovski</cp:lastModifiedBy>
  <dcterms:created xsi:type="dcterms:W3CDTF">2018-03-15T14:28:38Z</dcterms:created>
  <dcterms:modified xsi:type="dcterms:W3CDTF">2025-05-28T07:42:40Z</dcterms:modified>
</cp:coreProperties>
</file>